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 - KANTOR\Gatot\"/>
    </mc:Choice>
  </mc:AlternateContent>
  <bookViews>
    <workbookView xWindow="120" yWindow="120" windowWidth="19420" windowHeight="11020" tabRatio="594"/>
  </bookViews>
  <sheets>
    <sheet name="Komparasi" sheetId="1" r:id="rId1"/>
    <sheet name="Grid" sheetId="2" state="hidden" r:id="rId2"/>
    <sheet name="KOMPARASI GRID" sheetId="10" r:id="rId3"/>
    <sheet name="KOMPARASI Luas" sheetId="11" r:id="rId4"/>
    <sheet name="1999-2009-2013" sheetId="3" state="hidden" r:id="rId5"/>
    <sheet name="1999-2009-2013 (20x20)" sheetId="8" state="hidden" r:id="rId6"/>
    <sheet name="1999-2009-2013 (30x30)" sheetId="6" state="hidden" r:id="rId7"/>
    <sheet name="Sheet3" sheetId="5" state="hidden" r:id="rId8"/>
    <sheet name="2006-2011-2014" sheetId="4" state="hidden" r:id="rId9"/>
    <sheet name="2006-2011-2014 (20x20)" sheetId="9" state="hidden" r:id="rId10"/>
    <sheet name="2006-2011-2014 (30x30)" sheetId="7" state="hidden" r:id="rId11"/>
  </sheets>
  <definedNames>
    <definedName name="_xlnm.Database">Komparasi!$A$3:$B$22</definedName>
  </definedNames>
  <calcPr calcId="171027"/>
</workbook>
</file>

<file path=xl/calcChain.xml><?xml version="1.0" encoding="utf-8"?>
<calcChain xmlns="http://schemas.openxmlformats.org/spreadsheetml/2006/main">
  <c r="N16" i="11" l="1"/>
  <c r="J24" i="11"/>
  <c r="C24" i="11"/>
  <c r="C12" i="11"/>
  <c r="D12" i="11"/>
  <c r="E12" i="11"/>
  <c r="B12" i="11"/>
  <c r="J101" i="11"/>
  <c r="J102" i="11" s="1"/>
  <c r="I101" i="11"/>
  <c r="I102" i="11" s="1"/>
  <c r="H101" i="11"/>
  <c r="H102" i="11" s="1"/>
  <c r="G101" i="11"/>
  <c r="G102" i="11" s="1"/>
  <c r="F101" i="11"/>
  <c r="F102" i="11" s="1"/>
  <c r="E101" i="11"/>
  <c r="E102" i="11" s="1"/>
  <c r="D101" i="11"/>
  <c r="D102" i="11" s="1"/>
  <c r="C101" i="11"/>
  <c r="C102" i="11" s="1"/>
  <c r="K100" i="11"/>
  <c r="L100" i="11" s="1"/>
  <c r="K99" i="11"/>
  <c r="L99" i="11" s="1"/>
  <c r="K98" i="11"/>
  <c r="L98" i="11" s="1"/>
  <c r="K97" i="11"/>
  <c r="L97" i="11" s="1"/>
  <c r="K96" i="11"/>
  <c r="L96" i="11" s="1"/>
  <c r="K95" i="11"/>
  <c r="L95" i="11" s="1"/>
  <c r="K94" i="11"/>
  <c r="L94" i="11" s="1"/>
  <c r="N93" i="11"/>
  <c r="K93" i="11"/>
  <c r="L93" i="11" s="1"/>
  <c r="J86" i="11"/>
  <c r="J87" i="11" s="1"/>
  <c r="I86" i="11"/>
  <c r="I87" i="11" s="1"/>
  <c r="H86" i="11"/>
  <c r="H87" i="11" s="1"/>
  <c r="G86" i="11"/>
  <c r="G87" i="11" s="1"/>
  <c r="F86" i="11"/>
  <c r="F87" i="11" s="1"/>
  <c r="E86" i="11"/>
  <c r="E87" i="11" s="1"/>
  <c r="D86" i="11"/>
  <c r="D87" i="11" s="1"/>
  <c r="C86" i="11"/>
  <c r="C87" i="11" s="1"/>
  <c r="K85" i="11"/>
  <c r="L85" i="11" s="1"/>
  <c r="K84" i="11"/>
  <c r="L84" i="11" s="1"/>
  <c r="K83" i="11"/>
  <c r="L83" i="11" s="1"/>
  <c r="K82" i="11"/>
  <c r="L82" i="11" s="1"/>
  <c r="K81" i="11"/>
  <c r="L81" i="11" s="1"/>
  <c r="K80" i="11"/>
  <c r="L80" i="11" s="1"/>
  <c r="K79" i="11"/>
  <c r="L79" i="11" s="1"/>
  <c r="N78" i="11"/>
  <c r="K78" i="11"/>
  <c r="J71" i="11"/>
  <c r="J72" i="11" s="1"/>
  <c r="I71" i="11"/>
  <c r="I72" i="11" s="1"/>
  <c r="H71" i="11"/>
  <c r="H72" i="11" s="1"/>
  <c r="G71" i="11"/>
  <c r="G72" i="11" s="1"/>
  <c r="F71" i="11"/>
  <c r="F72" i="11" s="1"/>
  <c r="E71" i="11"/>
  <c r="E72" i="11" s="1"/>
  <c r="D71" i="11"/>
  <c r="D72" i="11" s="1"/>
  <c r="C71" i="11"/>
  <c r="C72" i="11" s="1"/>
  <c r="K70" i="11"/>
  <c r="L70" i="11" s="1"/>
  <c r="K69" i="11"/>
  <c r="L69" i="11" s="1"/>
  <c r="K68" i="11"/>
  <c r="L68" i="11" s="1"/>
  <c r="K67" i="11"/>
  <c r="L67" i="11" s="1"/>
  <c r="K66" i="11"/>
  <c r="L66" i="11" s="1"/>
  <c r="K65" i="11"/>
  <c r="L65" i="11" s="1"/>
  <c r="K64" i="11"/>
  <c r="L64" i="11" s="1"/>
  <c r="N63" i="11"/>
  <c r="K63" i="11"/>
  <c r="J54" i="11"/>
  <c r="J55" i="11" s="1"/>
  <c r="I54" i="11"/>
  <c r="I55" i="11" s="1"/>
  <c r="H54" i="11"/>
  <c r="H55" i="11" s="1"/>
  <c r="G54" i="11"/>
  <c r="G55" i="11" s="1"/>
  <c r="F54" i="11"/>
  <c r="F55" i="11" s="1"/>
  <c r="E54" i="11"/>
  <c r="E55" i="11" s="1"/>
  <c r="D54" i="11"/>
  <c r="D55" i="11" s="1"/>
  <c r="C54" i="11"/>
  <c r="C55" i="11" s="1"/>
  <c r="K53" i="11"/>
  <c r="L53" i="11" s="1"/>
  <c r="K52" i="11"/>
  <c r="L52" i="11" s="1"/>
  <c r="K51" i="11"/>
  <c r="L51" i="11" s="1"/>
  <c r="K50" i="11"/>
  <c r="L50" i="11" s="1"/>
  <c r="K49" i="11"/>
  <c r="L49" i="11" s="1"/>
  <c r="K48" i="11"/>
  <c r="L48" i="11" s="1"/>
  <c r="K47" i="11"/>
  <c r="L47" i="11" s="1"/>
  <c r="N46" i="11"/>
  <c r="K46" i="11"/>
  <c r="J39" i="11"/>
  <c r="J40" i="11" s="1"/>
  <c r="I39" i="11"/>
  <c r="I40" i="11" s="1"/>
  <c r="H39" i="11"/>
  <c r="H40" i="11" s="1"/>
  <c r="G39" i="11"/>
  <c r="G40" i="11" s="1"/>
  <c r="F39" i="11"/>
  <c r="F40" i="11" s="1"/>
  <c r="E39" i="11"/>
  <c r="E40" i="11" s="1"/>
  <c r="D39" i="11"/>
  <c r="D40" i="11" s="1"/>
  <c r="C39" i="11"/>
  <c r="C40" i="11" s="1"/>
  <c r="K38" i="11"/>
  <c r="L38" i="11" s="1"/>
  <c r="K37" i="11"/>
  <c r="L37" i="11" s="1"/>
  <c r="K36" i="11"/>
  <c r="L36" i="11" s="1"/>
  <c r="K35" i="11"/>
  <c r="L35" i="11" s="1"/>
  <c r="K34" i="11"/>
  <c r="K33" i="11"/>
  <c r="L33" i="11" s="1"/>
  <c r="K32" i="11"/>
  <c r="L32" i="11" s="1"/>
  <c r="N31" i="11"/>
  <c r="K31" i="11"/>
  <c r="I24" i="11"/>
  <c r="AK37" i="11" s="1"/>
  <c r="AU37" i="11" s="1"/>
  <c r="H24" i="11"/>
  <c r="G24" i="11"/>
  <c r="AI37" i="11" s="1"/>
  <c r="AS37" i="11" s="1"/>
  <c r="F24" i="11"/>
  <c r="E24" i="11"/>
  <c r="AG46" i="11" s="1"/>
  <c r="AQ46" i="11" s="1"/>
  <c r="D24" i="11"/>
  <c r="K23" i="11"/>
  <c r="AJ23" i="11" s="1"/>
  <c r="AT23" i="11" s="1"/>
  <c r="K22" i="11"/>
  <c r="K21" i="11"/>
  <c r="K20" i="11"/>
  <c r="K19" i="11"/>
  <c r="AI19" i="11" s="1"/>
  <c r="AS19" i="11" s="1"/>
  <c r="K18" i="11"/>
  <c r="K17" i="11"/>
  <c r="K16" i="11"/>
  <c r="C12" i="10"/>
  <c r="D12" i="10"/>
  <c r="E12" i="10"/>
  <c r="K78" i="10"/>
  <c r="K79" i="10"/>
  <c r="L79" i="10" s="1"/>
  <c r="K80" i="10"/>
  <c r="K81" i="10"/>
  <c r="K82" i="10"/>
  <c r="K83" i="10"/>
  <c r="K84" i="10"/>
  <c r="K85" i="10"/>
  <c r="C24" i="10"/>
  <c r="J101" i="10"/>
  <c r="J102" i="10" s="1"/>
  <c r="I101" i="10"/>
  <c r="I102" i="10" s="1"/>
  <c r="H101" i="10"/>
  <c r="H102" i="10" s="1"/>
  <c r="G101" i="10"/>
  <c r="G102" i="10" s="1"/>
  <c r="F101" i="10"/>
  <c r="F102" i="10" s="1"/>
  <c r="E101" i="10"/>
  <c r="E102" i="10" s="1"/>
  <c r="D101" i="10"/>
  <c r="D102" i="10" s="1"/>
  <c r="C101" i="10"/>
  <c r="C102" i="10" s="1"/>
  <c r="K100" i="10"/>
  <c r="L100" i="10" s="1"/>
  <c r="K99" i="10"/>
  <c r="L99" i="10" s="1"/>
  <c r="K98" i="10"/>
  <c r="L98" i="10" s="1"/>
  <c r="K97" i="10"/>
  <c r="L97" i="10" s="1"/>
  <c r="K96" i="10"/>
  <c r="L96" i="10" s="1"/>
  <c r="K95" i="10"/>
  <c r="L95" i="10" s="1"/>
  <c r="K94" i="10"/>
  <c r="L94" i="10" s="1"/>
  <c r="N93" i="10"/>
  <c r="K93" i="10"/>
  <c r="L93" i="10" s="1"/>
  <c r="J86" i="10"/>
  <c r="J87" i="10" s="1"/>
  <c r="I86" i="10"/>
  <c r="I87" i="10" s="1"/>
  <c r="H86" i="10"/>
  <c r="H87" i="10" s="1"/>
  <c r="G86" i="10"/>
  <c r="G87" i="10" s="1"/>
  <c r="F86" i="10"/>
  <c r="F87" i="10" s="1"/>
  <c r="E86" i="10"/>
  <c r="E87" i="10" s="1"/>
  <c r="D86" i="10"/>
  <c r="D87" i="10" s="1"/>
  <c r="C86" i="10"/>
  <c r="C87" i="10" s="1"/>
  <c r="L85" i="10"/>
  <c r="L84" i="10"/>
  <c r="L83" i="10"/>
  <c r="L82" i="10"/>
  <c r="L81" i="10"/>
  <c r="L80" i="10"/>
  <c r="N78" i="10"/>
  <c r="J71" i="10"/>
  <c r="J72" i="10" s="1"/>
  <c r="I71" i="10"/>
  <c r="I72" i="10" s="1"/>
  <c r="H71" i="10"/>
  <c r="H72" i="10" s="1"/>
  <c r="G71" i="10"/>
  <c r="F71" i="10"/>
  <c r="F72" i="10" s="1"/>
  <c r="E71" i="10"/>
  <c r="E72" i="10" s="1"/>
  <c r="D71" i="10"/>
  <c r="D72" i="10" s="1"/>
  <c r="C71" i="10"/>
  <c r="C72" i="10" s="1"/>
  <c r="K70" i="10"/>
  <c r="L70" i="10" s="1"/>
  <c r="K69" i="10"/>
  <c r="L69" i="10" s="1"/>
  <c r="K68" i="10"/>
  <c r="L68" i="10" s="1"/>
  <c r="K67" i="10"/>
  <c r="L67" i="10" s="1"/>
  <c r="K66" i="10"/>
  <c r="L66" i="10" s="1"/>
  <c r="K65" i="10"/>
  <c r="L65" i="10" s="1"/>
  <c r="K64" i="10"/>
  <c r="L64" i="10" s="1"/>
  <c r="N63" i="10"/>
  <c r="K63" i="10"/>
  <c r="J54" i="10"/>
  <c r="J55" i="10" s="1"/>
  <c r="I54" i="10"/>
  <c r="I55" i="10" s="1"/>
  <c r="H54" i="10"/>
  <c r="H55" i="10" s="1"/>
  <c r="G54" i="10"/>
  <c r="G55" i="10" s="1"/>
  <c r="F54" i="10"/>
  <c r="F55" i="10" s="1"/>
  <c r="E54" i="10"/>
  <c r="E55" i="10" s="1"/>
  <c r="D54" i="10"/>
  <c r="D55" i="10" s="1"/>
  <c r="C54" i="10"/>
  <c r="C55" i="10" s="1"/>
  <c r="K53" i="10"/>
  <c r="L53" i="10" s="1"/>
  <c r="K52" i="10"/>
  <c r="L52" i="10" s="1"/>
  <c r="K51" i="10"/>
  <c r="L51" i="10" s="1"/>
  <c r="K50" i="10"/>
  <c r="L50" i="10" s="1"/>
  <c r="K49" i="10"/>
  <c r="L49" i="10" s="1"/>
  <c r="K48" i="10"/>
  <c r="L48" i="10" s="1"/>
  <c r="K47" i="10"/>
  <c r="L47" i="10" s="1"/>
  <c r="N46" i="10"/>
  <c r="K46" i="10"/>
  <c r="J39" i="10"/>
  <c r="J40" i="10" s="1"/>
  <c r="I39" i="10"/>
  <c r="I40" i="10" s="1"/>
  <c r="H39" i="10"/>
  <c r="H40" i="10" s="1"/>
  <c r="G39" i="10"/>
  <c r="G40" i="10" s="1"/>
  <c r="F39" i="10"/>
  <c r="F40" i="10" s="1"/>
  <c r="E39" i="10"/>
  <c r="E40" i="10" s="1"/>
  <c r="D39" i="10"/>
  <c r="D40" i="10" s="1"/>
  <c r="C39" i="10"/>
  <c r="C40" i="10" s="1"/>
  <c r="K38" i="10"/>
  <c r="L38" i="10" s="1"/>
  <c r="K37" i="10"/>
  <c r="L37" i="10" s="1"/>
  <c r="K36" i="10"/>
  <c r="L36" i="10" s="1"/>
  <c r="K35" i="10"/>
  <c r="L35" i="10" s="1"/>
  <c r="K34" i="10"/>
  <c r="L34" i="10" s="1"/>
  <c r="K33" i="10"/>
  <c r="L33" i="10" s="1"/>
  <c r="K32" i="10"/>
  <c r="L32" i="10" s="1"/>
  <c r="N31" i="10"/>
  <c r="K31" i="10"/>
  <c r="J24" i="10"/>
  <c r="I24" i="10"/>
  <c r="H24" i="10"/>
  <c r="G24" i="10"/>
  <c r="F24" i="10"/>
  <c r="E24" i="10"/>
  <c r="D24" i="10"/>
  <c r="K23" i="10"/>
  <c r="K22" i="10"/>
  <c r="K21" i="10"/>
  <c r="K20" i="10"/>
  <c r="K19" i="10"/>
  <c r="K18" i="10"/>
  <c r="K17" i="10"/>
  <c r="N16" i="10"/>
  <c r="K16" i="10"/>
  <c r="B12" i="10"/>
  <c r="I12" i="1"/>
  <c r="I15" i="1" s="1"/>
  <c r="F12" i="3"/>
  <c r="C12" i="1"/>
  <c r="I12" i="2"/>
  <c r="C12" i="2"/>
  <c r="AI21" i="11" l="1"/>
  <c r="AS21" i="11" s="1"/>
  <c r="N79" i="11"/>
  <c r="G72" i="10"/>
  <c r="G74" i="10"/>
  <c r="N64" i="11"/>
  <c r="N49" i="11"/>
  <c r="N32" i="11"/>
  <c r="L46" i="11"/>
  <c r="L31" i="11"/>
  <c r="N34" i="11"/>
  <c r="AK18" i="11"/>
  <c r="AU18" i="11" s="1"/>
  <c r="AG20" i="11"/>
  <c r="AQ20" i="11" s="1"/>
  <c r="AG22" i="11"/>
  <c r="AQ22" i="11" s="1"/>
  <c r="L19" i="11"/>
  <c r="AK19" i="11"/>
  <c r="AU19" i="11" s="1"/>
  <c r="L20" i="11"/>
  <c r="AK20" i="11"/>
  <c r="AU20" i="11" s="1"/>
  <c r="L21" i="11"/>
  <c r="AK21" i="11"/>
  <c r="AU21" i="11" s="1"/>
  <c r="L22" i="11"/>
  <c r="AK22" i="11"/>
  <c r="AU22" i="11" s="1"/>
  <c r="L23" i="11"/>
  <c r="AH23" i="11"/>
  <c r="AR23" i="11" s="1"/>
  <c r="AL23" i="11"/>
  <c r="AV23" i="11" s="1"/>
  <c r="AF23" i="11"/>
  <c r="AP23" i="11" s="1"/>
  <c r="AL17" i="11"/>
  <c r="AV17" i="11" s="1"/>
  <c r="AL19" i="11"/>
  <c r="AV19" i="11" s="1"/>
  <c r="AG19" i="11"/>
  <c r="AQ19" i="11" s="1"/>
  <c r="AI20" i="11"/>
  <c r="AS20" i="11" s="1"/>
  <c r="AL21" i="11"/>
  <c r="AV21" i="11" s="1"/>
  <c r="AG21" i="11"/>
  <c r="AQ21" i="11" s="1"/>
  <c r="AI22" i="11"/>
  <c r="AS22" i="11" s="1"/>
  <c r="AL20" i="11"/>
  <c r="AV20" i="11" s="1"/>
  <c r="AL22" i="11"/>
  <c r="AV22" i="11" s="1"/>
  <c r="AE37" i="11"/>
  <c r="AE22" i="11"/>
  <c r="AO22" i="11" s="1"/>
  <c r="AE21" i="11"/>
  <c r="AO21" i="11" s="1"/>
  <c r="AE20" i="11"/>
  <c r="AO20" i="11" s="1"/>
  <c r="AE19" i="11"/>
  <c r="AO19" i="11" s="1"/>
  <c r="N17" i="11"/>
  <c r="AO37" i="11"/>
  <c r="L16" i="11"/>
  <c r="AE16" i="11"/>
  <c r="AG16" i="11"/>
  <c r="AQ16" i="11" s="1"/>
  <c r="AI16" i="11"/>
  <c r="AS16" i="11" s="1"/>
  <c r="AK16" i="11"/>
  <c r="AU16" i="11" s="1"/>
  <c r="L17" i="11"/>
  <c r="AE17" i="11"/>
  <c r="AG17" i="11"/>
  <c r="AQ17" i="11" s="1"/>
  <c r="AI17" i="11"/>
  <c r="AS17" i="11" s="1"/>
  <c r="AK17" i="11"/>
  <c r="AU17" i="11" s="1"/>
  <c r="L18" i="11"/>
  <c r="AF18" i="11"/>
  <c r="AP18" i="11" s="1"/>
  <c r="AH18" i="11"/>
  <c r="AR18" i="11" s="1"/>
  <c r="AJ18" i="11"/>
  <c r="AT18" i="11" s="1"/>
  <c r="AL18" i="11"/>
  <c r="AV18" i="11" s="1"/>
  <c r="N19" i="11"/>
  <c r="AF19" i="11"/>
  <c r="AP19" i="11" s="1"/>
  <c r="AH19" i="11"/>
  <c r="AR19" i="11" s="1"/>
  <c r="AJ19" i="11"/>
  <c r="AT19" i="11" s="1"/>
  <c r="AF20" i="11"/>
  <c r="AP20" i="11" s="1"/>
  <c r="AH20" i="11"/>
  <c r="AR20" i="11" s="1"/>
  <c r="AJ20" i="11"/>
  <c r="AT20" i="11" s="1"/>
  <c r="AF21" i="11"/>
  <c r="AP21" i="11" s="1"/>
  <c r="AH21" i="11"/>
  <c r="AR21" i="11" s="1"/>
  <c r="AJ21" i="11"/>
  <c r="AT21" i="11" s="1"/>
  <c r="AF22" i="11"/>
  <c r="AP22" i="11" s="1"/>
  <c r="AH22" i="11"/>
  <c r="AR22" i="11" s="1"/>
  <c r="AJ22" i="11"/>
  <c r="AT22" i="11" s="1"/>
  <c r="AE23" i="11"/>
  <c r="AG23" i="11"/>
  <c r="AQ23" i="11" s="1"/>
  <c r="AI23" i="11"/>
  <c r="AS23" i="11" s="1"/>
  <c r="AK23" i="11"/>
  <c r="AU23" i="11" s="1"/>
  <c r="AF100" i="11"/>
  <c r="AP100" i="11" s="1"/>
  <c r="AF99" i="11"/>
  <c r="AP99" i="11" s="1"/>
  <c r="AF98" i="11"/>
  <c r="AP98" i="11" s="1"/>
  <c r="AF97" i="11"/>
  <c r="AP97" i="11" s="1"/>
  <c r="AF96" i="11"/>
  <c r="AP96" i="11" s="1"/>
  <c r="AF94" i="11"/>
  <c r="AP94" i="11" s="1"/>
  <c r="AF93" i="11"/>
  <c r="AP93" i="11" s="1"/>
  <c r="AF95" i="11"/>
  <c r="AP95" i="11" s="1"/>
  <c r="AF85" i="11"/>
  <c r="AP85" i="11" s="1"/>
  <c r="AF84" i="11"/>
  <c r="AP84" i="11" s="1"/>
  <c r="AF79" i="11"/>
  <c r="AP79" i="11" s="1"/>
  <c r="AF78" i="11"/>
  <c r="AP78" i="11" s="1"/>
  <c r="AF69" i="11"/>
  <c r="AP69" i="11" s="1"/>
  <c r="AF68" i="11"/>
  <c r="AP68" i="11" s="1"/>
  <c r="AF83" i="11"/>
  <c r="AP83" i="11" s="1"/>
  <c r="AF82" i="11"/>
  <c r="AP82" i="11" s="1"/>
  <c r="AF81" i="11"/>
  <c r="AP81" i="11" s="1"/>
  <c r="AF80" i="11"/>
  <c r="AP80" i="11" s="1"/>
  <c r="AF70" i="11"/>
  <c r="AP70" i="11" s="1"/>
  <c r="AF64" i="11"/>
  <c r="AP64" i="11" s="1"/>
  <c r="AF63" i="11"/>
  <c r="AP63" i="11" s="1"/>
  <c r="AF52" i="11"/>
  <c r="AP52" i="11" s="1"/>
  <c r="AF51" i="11"/>
  <c r="AP51" i="11" s="1"/>
  <c r="AF50" i="11"/>
  <c r="AP50" i="11" s="1"/>
  <c r="AF49" i="11"/>
  <c r="AP49" i="11" s="1"/>
  <c r="AF48" i="11"/>
  <c r="AP48" i="11" s="1"/>
  <c r="AF67" i="11"/>
  <c r="AP67" i="11" s="1"/>
  <c r="AF66" i="11"/>
  <c r="AP66" i="11" s="1"/>
  <c r="AF65" i="11"/>
  <c r="AP65" i="11" s="1"/>
  <c r="AF53" i="11"/>
  <c r="AP53" i="11" s="1"/>
  <c r="AF47" i="11"/>
  <c r="AP47" i="11" s="1"/>
  <c r="AF46" i="11"/>
  <c r="AP46" i="11" s="1"/>
  <c r="AH100" i="11"/>
  <c r="AR100" i="11" s="1"/>
  <c r="AH99" i="11"/>
  <c r="AR99" i="11" s="1"/>
  <c r="AH98" i="11"/>
  <c r="AR98" i="11" s="1"/>
  <c r="AH97" i="11"/>
  <c r="AR97" i="11" s="1"/>
  <c r="AH96" i="11"/>
  <c r="AR96" i="11" s="1"/>
  <c r="AH94" i="11"/>
  <c r="AR94" i="11" s="1"/>
  <c r="AH93" i="11"/>
  <c r="AR93" i="11" s="1"/>
  <c r="AH95" i="11"/>
  <c r="AR95" i="11" s="1"/>
  <c r="AH85" i="11"/>
  <c r="AR85" i="11" s="1"/>
  <c r="AH79" i="11"/>
  <c r="AR79" i="11" s="1"/>
  <c r="AH78" i="11"/>
  <c r="AR78" i="11" s="1"/>
  <c r="AH69" i="11"/>
  <c r="AR69" i="11" s="1"/>
  <c r="AH68" i="11"/>
  <c r="AR68" i="11" s="1"/>
  <c r="AH84" i="11"/>
  <c r="AR84" i="11" s="1"/>
  <c r="AH83" i="11"/>
  <c r="AR83" i="11" s="1"/>
  <c r="AH82" i="11"/>
  <c r="AR82" i="11" s="1"/>
  <c r="AH81" i="11"/>
  <c r="AR81" i="11" s="1"/>
  <c r="AH80" i="11"/>
  <c r="AR80" i="11" s="1"/>
  <c r="AH70" i="11"/>
  <c r="AR70" i="11" s="1"/>
  <c r="AH67" i="11"/>
  <c r="AR67" i="11" s="1"/>
  <c r="AH64" i="11"/>
  <c r="AR64" i="11" s="1"/>
  <c r="AH63" i="11"/>
  <c r="AR63" i="11" s="1"/>
  <c r="AH52" i="11"/>
  <c r="AR52" i="11" s="1"/>
  <c r="AH51" i="11"/>
  <c r="AR51" i="11" s="1"/>
  <c r="AH50" i="11"/>
  <c r="AR50" i="11" s="1"/>
  <c r="AH49" i="11"/>
  <c r="AR49" i="11" s="1"/>
  <c r="AH48" i="11"/>
  <c r="AR48" i="11" s="1"/>
  <c r="AH66" i="11"/>
  <c r="AR66" i="11" s="1"/>
  <c r="AH65" i="11"/>
  <c r="AR65" i="11" s="1"/>
  <c r="AH53" i="11"/>
  <c r="AR53" i="11" s="1"/>
  <c r="AH47" i="11"/>
  <c r="AR47" i="11" s="1"/>
  <c r="AH46" i="11"/>
  <c r="AR46" i="11" s="1"/>
  <c r="AJ100" i="11"/>
  <c r="AT100" i="11" s="1"/>
  <c r="AJ99" i="11"/>
  <c r="AT99" i="11" s="1"/>
  <c r="AJ98" i="11"/>
  <c r="AT98" i="11" s="1"/>
  <c r="AJ97" i="11"/>
  <c r="AT97" i="11" s="1"/>
  <c r="AJ96" i="11"/>
  <c r="AT96" i="11" s="1"/>
  <c r="AJ94" i="11"/>
  <c r="AT94" i="11" s="1"/>
  <c r="AJ93" i="11"/>
  <c r="AT93" i="11" s="1"/>
  <c r="AJ95" i="11"/>
  <c r="AT95" i="11" s="1"/>
  <c r="AJ85" i="11"/>
  <c r="AT85" i="11" s="1"/>
  <c r="AJ84" i="11"/>
  <c r="AT84" i="11" s="1"/>
  <c r="AJ79" i="11"/>
  <c r="AT79" i="11" s="1"/>
  <c r="AJ78" i="11"/>
  <c r="AT78" i="11" s="1"/>
  <c r="AJ69" i="11"/>
  <c r="AT69" i="11" s="1"/>
  <c r="AJ68" i="11"/>
  <c r="AT68" i="11" s="1"/>
  <c r="AJ83" i="11"/>
  <c r="AT83" i="11" s="1"/>
  <c r="AJ82" i="11"/>
  <c r="AT82" i="11" s="1"/>
  <c r="AJ81" i="11"/>
  <c r="AT81" i="11" s="1"/>
  <c r="AJ80" i="11"/>
  <c r="AT80" i="11" s="1"/>
  <c r="AJ70" i="11"/>
  <c r="AT70" i="11" s="1"/>
  <c r="AJ64" i="11"/>
  <c r="AT64" i="11" s="1"/>
  <c r="AJ63" i="11"/>
  <c r="AT63" i="11" s="1"/>
  <c r="AJ52" i="11"/>
  <c r="AT52" i="11" s="1"/>
  <c r="AJ51" i="11"/>
  <c r="AT51" i="11" s="1"/>
  <c r="AJ50" i="11"/>
  <c r="AT50" i="11" s="1"/>
  <c r="AJ49" i="11"/>
  <c r="AT49" i="11" s="1"/>
  <c r="AJ48" i="11"/>
  <c r="AT48" i="11" s="1"/>
  <c r="AJ67" i="11"/>
  <c r="AT67" i="11" s="1"/>
  <c r="AJ66" i="11"/>
  <c r="AT66" i="11" s="1"/>
  <c r="AJ65" i="11"/>
  <c r="AT65" i="11" s="1"/>
  <c r="AJ53" i="11"/>
  <c r="AT53" i="11" s="1"/>
  <c r="AJ47" i="11"/>
  <c r="AT47" i="11" s="1"/>
  <c r="AJ46" i="11"/>
  <c r="AT46" i="11" s="1"/>
  <c r="AL100" i="11"/>
  <c r="AV100" i="11" s="1"/>
  <c r="AL99" i="11"/>
  <c r="AV99" i="11" s="1"/>
  <c r="AL98" i="11"/>
  <c r="AV98" i="11" s="1"/>
  <c r="AL97" i="11"/>
  <c r="AV97" i="11" s="1"/>
  <c r="AL96" i="11"/>
  <c r="AV96" i="11" s="1"/>
  <c r="AL94" i="11"/>
  <c r="AV94" i="11" s="1"/>
  <c r="AL93" i="11"/>
  <c r="AV93" i="11" s="1"/>
  <c r="AL95" i="11"/>
  <c r="AV95" i="11" s="1"/>
  <c r="AL85" i="11"/>
  <c r="AV85" i="11" s="1"/>
  <c r="AL79" i="11"/>
  <c r="AV79" i="11" s="1"/>
  <c r="AL78" i="11"/>
  <c r="AV78" i="11" s="1"/>
  <c r="AL69" i="11"/>
  <c r="AV69" i="11" s="1"/>
  <c r="AL68" i="11"/>
  <c r="AV68" i="11" s="1"/>
  <c r="AL84" i="11"/>
  <c r="AV84" i="11" s="1"/>
  <c r="AL83" i="11"/>
  <c r="AV83" i="11" s="1"/>
  <c r="AL82" i="11"/>
  <c r="AV82" i="11" s="1"/>
  <c r="AL81" i="11"/>
  <c r="AV81" i="11" s="1"/>
  <c r="AL80" i="11"/>
  <c r="AV80" i="11" s="1"/>
  <c r="AL70" i="11"/>
  <c r="AV70" i="11" s="1"/>
  <c r="AL67" i="11"/>
  <c r="AV67" i="11" s="1"/>
  <c r="AL64" i="11"/>
  <c r="AV64" i="11" s="1"/>
  <c r="AL63" i="11"/>
  <c r="AV63" i="11" s="1"/>
  <c r="AL52" i="11"/>
  <c r="AV52" i="11" s="1"/>
  <c r="AL51" i="11"/>
  <c r="AV51" i="11" s="1"/>
  <c r="AL50" i="11"/>
  <c r="AV50" i="11" s="1"/>
  <c r="AL49" i="11"/>
  <c r="AV49" i="11" s="1"/>
  <c r="AL48" i="11"/>
  <c r="AV48" i="11" s="1"/>
  <c r="AL66" i="11"/>
  <c r="AV66" i="11" s="1"/>
  <c r="AL65" i="11"/>
  <c r="AV65" i="11" s="1"/>
  <c r="AL53" i="11"/>
  <c r="AV53" i="11" s="1"/>
  <c r="AL47" i="11"/>
  <c r="AV47" i="11" s="1"/>
  <c r="AL46" i="11"/>
  <c r="AV46" i="11" s="1"/>
  <c r="D25" i="11"/>
  <c r="F25" i="11"/>
  <c r="H25" i="11"/>
  <c r="J25" i="11"/>
  <c r="AF31" i="11"/>
  <c r="AP31" i="11" s="1"/>
  <c r="AH31" i="11"/>
  <c r="AR31" i="11" s="1"/>
  <c r="AJ31" i="11"/>
  <c r="AT31" i="11" s="1"/>
  <c r="AL31" i="11"/>
  <c r="AV31" i="11" s="1"/>
  <c r="AF32" i="11"/>
  <c r="AP32" i="11" s="1"/>
  <c r="AH32" i="11"/>
  <c r="AR32" i="11" s="1"/>
  <c r="AJ32" i="11"/>
  <c r="AT32" i="11" s="1"/>
  <c r="AL32" i="11"/>
  <c r="AV32" i="11" s="1"/>
  <c r="AE33" i="11"/>
  <c r="AG33" i="11"/>
  <c r="AQ33" i="11" s="1"/>
  <c r="AI33" i="11"/>
  <c r="AS33" i="11" s="1"/>
  <c r="AK33" i="11"/>
  <c r="AU33" i="11" s="1"/>
  <c r="L34" i="11"/>
  <c r="AE34" i="11"/>
  <c r="AG34" i="11"/>
  <c r="AQ34" i="11" s="1"/>
  <c r="AI34" i="11"/>
  <c r="AS34" i="11" s="1"/>
  <c r="AK34" i="11"/>
  <c r="AU34" i="11" s="1"/>
  <c r="AE35" i="11"/>
  <c r="AG35" i="11"/>
  <c r="AQ35" i="11" s="1"/>
  <c r="AI35" i="11"/>
  <c r="AS35" i="11" s="1"/>
  <c r="AK35" i="11"/>
  <c r="AU35" i="11" s="1"/>
  <c r="AE36" i="11"/>
  <c r="AG36" i="11"/>
  <c r="AQ36" i="11" s="1"/>
  <c r="AI36" i="11"/>
  <c r="AS36" i="11" s="1"/>
  <c r="AK36" i="11"/>
  <c r="AU36" i="11" s="1"/>
  <c r="AG37" i="11"/>
  <c r="AQ37" i="11" s="1"/>
  <c r="AF38" i="11"/>
  <c r="AP38" i="11" s="1"/>
  <c r="AH38" i="11"/>
  <c r="AR38" i="11" s="1"/>
  <c r="AJ38" i="11"/>
  <c r="AT38" i="11" s="1"/>
  <c r="AL38" i="11"/>
  <c r="AV38" i="11" s="1"/>
  <c r="K39" i="11"/>
  <c r="AF16" i="11"/>
  <c r="AP16" i="11" s="1"/>
  <c r="AH16" i="11"/>
  <c r="AR16" i="11" s="1"/>
  <c r="AJ16" i="11"/>
  <c r="AT16" i="11" s="1"/>
  <c r="AL16" i="11"/>
  <c r="AV16" i="11" s="1"/>
  <c r="AF17" i="11"/>
  <c r="AP17" i="11" s="1"/>
  <c r="AH17" i="11"/>
  <c r="AR17" i="11" s="1"/>
  <c r="AJ17" i="11"/>
  <c r="AT17" i="11" s="1"/>
  <c r="AE18" i="11"/>
  <c r="AG18" i="11"/>
  <c r="AQ18" i="11" s="1"/>
  <c r="AI18" i="11"/>
  <c r="AS18" i="11" s="1"/>
  <c r="AE99" i="11"/>
  <c r="AE98" i="11"/>
  <c r="AE97" i="11"/>
  <c r="AE96" i="11"/>
  <c r="AE100" i="11"/>
  <c r="AE95" i="11"/>
  <c r="AE94" i="11"/>
  <c r="AE93" i="11"/>
  <c r="AE84" i="11"/>
  <c r="AE85" i="11"/>
  <c r="AE83" i="11"/>
  <c r="AE82" i="11"/>
  <c r="AE81" i="11"/>
  <c r="AE80" i="11"/>
  <c r="AE70" i="11"/>
  <c r="AE79" i="11"/>
  <c r="AE78" i="11"/>
  <c r="AE69" i="11"/>
  <c r="AE68" i="11"/>
  <c r="AE67" i="11"/>
  <c r="AE66" i="11"/>
  <c r="AE65" i="11"/>
  <c r="AE53" i="11"/>
  <c r="AE47" i="11"/>
  <c r="AE64" i="11"/>
  <c r="AE63" i="11"/>
  <c r="AE52" i="11"/>
  <c r="AE51" i="11"/>
  <c r="AE50" i="11"/>
  <c r="AE49" i="11"/>
  <c r="AE48" i="11"/>
  <c r="AG99" i="11"/>
  <c r="AQ99" i="11" s="1"/>
  <c r="AG98" i="11"/>
  <c r="AQ98" i="11" s="1"/>
  <c r="AG97" i="11"/>
  <c r="AQ97" i="11" s="1"/>
  <c r="AG96" i="11"/>
  <c r="AQ96" i="11" s="1"/>
  <c r="AG100" i="11"/>
  <c r="AQ100" i="11" s="1"/>
  <c r="AG95" i="11"/>
  <c r="AQ95" i="11" s="1"/>
  <c r="AG94" i="11"/>
  <c r="AQ94" i="11" s="1"/>
  <c r="AG93" i="11"/>
  <c r="AQ93" i="11" s="1"/>
  <c r="AG84" i="11"/>
  <c r="AQ84" i="11" s="1"/>
  <c r="AG83" i="11"/>
  <c r="AQ83" i="11" s="1"/>
  <c r="AG82" i="11"/>
  <c r="AQ82" i="11" s="1"/>
  <c r="AG81" i="11"/>
  <c r="AQ81" i="11" s="1"/>
  <c r="AG80" i="11"/>
  <c r="AQ80" i="11" s="1"/>
  <c r="AG70" i="11"/>
  <c r="AQ70" i="11" s="1"/>
  <c r="AG85" i="11"/>
  <c r="AQ85" i="11" s="1"/>
  <c r="AG79" i="11"/>
  <c r="AQ79" i="11" s="1"/>
  <c r="AG78" i="11"/>
  <c r="AQ78" i="11" s="1"/>
  <c r="AG69" i="11"/>
  <c r="AQ69" i="11" s="1"/>
  <c r="AG68" i="11"/>
  <c r="AQ68" i="11" s="1"/>
  <c r="AG67" i="11"/>
  <c r="AQ67" i="11" s="1"/>
  <c r="AG66" i="11"/>
  <c r="AQ66" i="11" s="1"/>
  <c r="AG65" i="11"/>
  <c r="AQ65" i="11" s="1"/>
  <c r="AG53" i="11"/>
  <c r="AQ53" i="11" s="1"/>
  <c r="AG47" i="11"/>
  <c r="AQ47" i="11" s="1"/>
  <c r="AG64" i="11"/>
  <c r="AQ64" i="11" s="1"/>
  <c r="AG63" i="11"/>
  <c r="AQ63" i="11" s="1"/>
  <c r="AG52" i="11"/>
  <c r="AQ52" i="11" s="1"/>
  <c r="AG51" i="11"/>
  <c r="AQ51" i="11" s="1"/>
  <c r="AG50" i="11"/>
  <c r="AQ50" i="11" s="1"/>
  <c r="AG49" i="11"/>
  <c r="AQ49" i="11" s="1"/>
  <c r="AG48" i="11"/>
  <c r="AQ48" i="11" s="1"/>
  <c r="AI99" i="11"/>
  <c r="AS99" i="11" s="1"/>
  <c r="AI98" i="11"/>
  <c r="AS98" i="11" s="1"/>
  <c r="AI97" i="11"/>
  <c r="AS97" i="11" s="1"/>
  <c r="AI96" i="11"/>
  <c r="AS96" i="11" s="1"/>
  <c r="AI100" i="11"/>
  <c r="AS100" i="11" s="1"/>
  <c r="AI95" i="11"/>
  <c r="AS95" i="11" s="1"/>
  <c r="AI94" i="11"/>
  <c r="AS94" i="11" s="1"/>
  <c r="AI93" i="11"/>
  <c r="AS93" i="11" s="1"/>
  <c r="AI84" i="11"/>
  <c r="AS84" i="11" s="1"/>
  <c r="AI85" i="11"/>
  <c r="AS85" i="11" s="1"/>
  <c r="AI83" i="11"/>
  <c r="AS83" i="11" s="1"/>
  <c r="AI82" i="11"/>
  <c r="AS82" i="11" s="1"/>
  <c r="AI81" i="11"/>
  <c r="AS81" i="11" s="1"/>
  <c r="AI80" i="11"/>
  <c r="AS80" i="11" s="1"/>
  <c r="AI70" i="11"/>
  <c r="AS70" i="11" s="1"/>
  <c r="AI79" i="11"/>
  <c r="AS79" i="11" s="1"/>
  <c r="AI78" i="11"/>
  <c r="AS78" i="11" s="1"/>
  <c r="AI69" i="11"/>
  <c r="AS69" i="11" s="1"/>
  <c r="AI68" i="11"/>
  <c r="AS68" i="11" s="1"/>
  <c r="AI67" i="11"/>
  <c r="AS67" i="11" s="1"/>
  <c r="AI66" i="11"/>
  <c r="AS66" i="11" s="1"/>
  <c r="AI65" i="11"/>
  <c r="AS65" i="11" s="1"/>
  <c r="AI53" i="11"/>
  <c r="AS53" i="11" s="1"/>
  <c r="AI47" i="11"/>
  <c r="AS47" i="11" s="1"/>
  <c r="AI64" i="11"/>
  <c r="AS64" i="11" s="1"/>
  <c r="AI63" i="11"/>
  <c r="AS63" i="11" s="1"/>
  <c r="AI52" i="11"/>
  <c r="AS52" i="11" s="1"/>
  <c r="AI51" i="11"/>
  <c r="AS51" i="11" s="1"/>
  <c r="AI50" i="11"/>
  <c r="AS50" i="11" s="1"/>
  <c r="AI49" i="11"/>
  <c r="AS49" i="11" s="1"/>
  <c r="AI48" i="11"/>
  <c r="AS48" i="11" s="1"/>
  <c r="AK99" i="11"/>
  <c r="AU99" i="11" s="1"/>
  <c r="AK98" i="11"/>
  <c r="AU98" i="11" s="1"/>
  <c r="AK97" i="11"/>
  <c r="AU97" i="11" s="1"/>
  <c r="AK96" i="11"/>
  <c r="AU96" i="11" s="1"/>
  <c r="AK100" i="11"/>
  <c r="AU100" i="11" s="1"/>
  <c r="AK95" i="11"/>
  <c r="AU95" i="11" s="1"/>
  <c r="AK94" i="11"/>
  <c r="AU94" i="11" s="1"/>
  <c r="AK93" i="11"/>
  <c r="AU93" i="11" s="1"/>
  <c r="AK84" i="11"/>
  <c r="AU84" i="11" s="1"/>
  <c r="AK83" i="11"/>
  <c r="AU83" i="11" s="1"/>
  <c r="AK82" i="11"/>
  <c r="AU82" i="11" s="1"/>
  <c r="AK81" i="11"/>
  <c r="AU81" i="11" s="1"/>
  <c r="AK80" i="11"/>
  <c r="AU80" i="11" s="1"/>
  <c r="AK70" i="11"/>
  <c r="AU70" i="11" s="1"/>
  <c r="AK85" i="11"/>
  <c r="AU85" i="11" s="1"/>
  <c r="AK79" i="11"/>
  <c r="AU79" i="11" s="1"/>
  <c r="AK78" i="11"/>
  <c r="AU78" i="11" s="1"/>
  <c r="AK69" i="11"/>
  <c r="AU69" i="11" s="1"/>
  <c r="AK68" i="11"/>
  <c r="AU68" i="11" s="1"/>
  <c r="AK67" i="11"/>
  <c r="AU67" i="11" s="1"/>
  <c r="AK66" i="11"/>
  <c r="AU66" i="11" s="1"/>
  <c r="AK65" i="11"/>
  <c r="AU65" i="11" s="1"/>
  <c r="AK53" i="11"/>
  <c r="AU53" i="11" s="1"/>
  <c r="AK47" i="11"/>
  <c r="AU47" i="11" s="1"/>
  <c r="AK46" i="11"/>
  <c r="AU46" i="11" s="1"/>
  <c r="AK64" i="11"/>
  <c r="AU64" i="11" s="1"/>
  <c r="AK63" i="11"/>
  <c r="AU63" i="11" s="1"/>
  <c r="AK52" i="11"/>
  <c r="AU52" i="11" s="1"/>
  <c r="AK51" i="11"/>
  <c r="AU51" i="11" s="1"/>
  <c r="AK50" i="11"/>
  <c r="AU50" i="11" s="1"/>
  <c r="AK49" i="11"/>
  <c r="AU49" i="11" s="1"/>
  <c r="AK48" i="11"/>
  <c r="AU48" i="11" s="1"/>
  <c r="K24" i="11"/>
  <c r="C25" i="11"/>
  <c r="E25" i="11"/>
  <c r="G25" i="11"/>
  <c r="I25" i="11"/>
  <c r="AE31" i="11"/>
  <c r="AG31" i="11"/>
  <c r="AQ31" i="11" s="1"/>
  <c r="AI31" i="11"/>
  <c r="AS31" i="11" s="1"/>
  <c r="AK31" i="11"/>
  <c r="AU31" i="11" s="1"/>
  <c r="AE32" i="11"/>
  <c r="AG32" i="11"/>
  <c r="AQ32" i="11" s="1"/>
  <c r="AI32" i="11"/>
  <c r="AS32" i="11" s="1"/>
  <c r="AK32" i="11"/>
  <c r="AU32" i="11" s="1"/>
  <c r="AF33" i="11"/>
  <c r="AP33" i="11" s="1"/>
  <c r="AH33" i="11"/>
  <c r="AR33" i="11" s="1"/>
  <c r="AJ33" i="11"/>
  <c r="AT33" i="11" s="1"/>
  <c r="AL33" i="11"/>
  <c r="AV33" i="11" s="1"/>
  <c r="AF34" i="11"/>
  <c r="AP34" i="11" s="1"/>
  <c r="AH34" i="11"/>
  <c r="AR34" i="11" s="1"/>
  <c r="AJ34" i="11"/>
  <c r="AT34" i="11" s="1"/>
  <c r="AL34" i="11"/>
  <c r="AV34" i="11" s="1"/>
  <c r="AF35" i="11"/>
  <c r="AP35" i="11" s="1"/>
  <c r="AH35" i="11"/>
  <c r="AR35" i="11" s="1"/>
  <c r="AJ35" i="11"/>
  <c r="AT35" i="11" s="1"/>
  <c r="AL35" i="11"/>
  <c r="AV35" i="11" s="1"/>
  <c r="AF36" i="11"/>
  <c r="AP36" i="11" s="1"/>
  <c r="AH36" i="11"/>
  <c r="AR36" i="11" s="1"/>
  <c r="AJ36" i="11"/>
  <c r="AT36" i="11" s="1"/>
  <c r="AL36" i="11"/>
  <c r="AV36" i="11" s="1"/>
  <c r="AF37" i="11"/>
  <c r="AP37" i="11" s="1"/>
  <c r="AH37" i="11"/>
  <c r="AR37" i="11" s="1"/>
  <c r="AJ37" i="11"/>
  <c r="AT37" i="11" s="1"/>
  <c r="AL37" i="11"/>
  <c r="AV37" i="11" s="1"/>
  <c r="AE38" i="11"/>
  <c r="AG38" i="11"/>
  <c r="AQ38" i="11" s="1"/>
  <c r="AI38" i="11"/>
  <c r="AS38" i="11" s="1"/>
  <c r="AK38" i="11"/>
  <c r="AU38" i="11" s="1"/>
  <c r="AE46" i="11"/>
  <c r="AI46" i="11"/>
  <c r="AS46" i="11" s="1"/>
  <c r="N47" i="11"/>
  <c r="K54" i="11"/>
  <c r="L63" i="11"/>
  <c r="N66" i="11"/>
  <c r="K71" i="11"/>
  <c r="L78" i="11"/>
  <c r="N81" i="11"/>
  <c r="K86" i="11"/>
  <c r="K101" i="11"/>
  <c r="N96" i="11"/>
  <c r="N94" i="11"/>
  <c r="N79" i="10"/>
  <c r="N64" i="10"/>
  <c r="N49" i="10"/>
  <c r="L46" i="10"/>
  <c r="AF38" i="10"/>
  <c r="AP38" i="10" s="1"/>
  <c r="AJ38" i="10"/>
  <c r="AT38" i="10" s="1"/>
  <c r="AH36" i="10"/>
  <c r="AR36" i="10" s="1"/>
  <c r="AL36" i="10"/>
  <c r="AV36" i="10" s="1"/>
  <c r="N32" i="10"/>
  <c r="AL19" i="10"/>
  <c r="AV19" i="10" s="1"/>
  <c r="AL21" i="10"/>
  <c r="AV21" i="10" s="1"/>
  <c r="AL18" i="10"/>
  <c r="AV18" i="10" s="1"/>
  <c r="AL20" i="10"/>
  <c r="AV20" i="10" s="1"/>
  <c r="AL22" i="10"/>
  <c r="AV22" i="10" s="1"/>
  <c r="L18" i="10"/>
  <c r="AF18" i="10"/>
  <c r="AP18" i="10" s="1"/>
  <c r="AK17" i="10"/>
  <c r="AU17" i="10" s="1"/>
  <c r="N19" i="10"/>
  <c r="L17" i="10"/>
  <c r="AK23" i="10"/>
  <c r="AU23" i="10" s="1"/>
  <c r="L16" i="10"/>
  <c r="AF16" i="10"/>
  <c r="AP16" i="10" s="1"/>
  <c r="AH16" i="10"/>
  <c r="AR16" i="10" s="1"/>
  <c r="AJ16" i="10"/>
  <c r="AT16" i="10" s="1"/>
  <c r="AL16" i="10"/>
  <c r="AV16" i="10" s="1"/>
  <c r="N17" i="10"/>
  <c r="AF17" i="10"/>
  <c r="AP17" i="10" s="1"/>
  <c r="AH17" i="10"/>
  <c r="AR17" i="10" s="1"/>
  <c r="AJ17" i="10"/>
  <c r="AT17" i="10" s="1"/>
  <c r="AL17" i="10"/>
  <c r="AV17" i="10" s="1"/>
  <c r="AE18" i="10"/>
  <c r="AG18" i="10"/>
  <c r="AQ18" i="10" s="1"/>
  <c r="AI18" i="10"/>
  <c r="AS18" i="10" s="1"/>
  <c r="AK18" i="10"/>
  <c r="AU18" i="10" s="1"/>
  <c r="L19" i="10"/>
  <c r="AE19" i="10"/>
  <c r="AG19" i="10"/>
  <c r="AQ19" i="10" s="1"/>
  <c r="AI19" i="10"/>
  <c r="AS19" i="10" s="1"/>
  <c r="AK19" i="10"/>
  <c r="AU19" i="10" s="1"/>
  <c r="L20" i="10"/>
  <c r="AE20" i="10"/>
  <c r="AG20" i="10"/>
  <c r="AQ20" i="10" s="1"/>
  <c r="AI20" i="10"/>
  <c r="AS20" i="10" s="1"/>
  <c r="AK20" i="10"/>
  <c r="AU20" i="10" s="1"/>
  <c r="L21" i="10"/>
  <c r="AE21" i="10"/>
  <c r="AG21" i="10"/>
  <c r="AQ21" i="10" s="1"/>
  <c r="AI21" i="10"/>
  <c r="AS21" i="10" s="1"/>
  <c r="AK21" i="10"/>
  <c r="AU21" i="10" s="1"/>
  <c r="L22" i="10"/>
  <c r="AE22" i="10"/>
  <c r="AG22" i="10"/>
  <c r="AQ22" i="10" s="1"/>
  <c r="AI22" i="10"/>
  <c r="AS22" i="10" s="1"/>
  <c r="AK22" i="10"/>
  <c r="AU22" i="10" s="1"/>
  <c r="L23" i="10"/>
  <c r="AF23" i="10"/>
  <c r="AP23" i="10" s="1"/>
  <c r="AH23" i="10"/>
  <c r="AR23" i="10" s="1"/>
  <c r="AJ23" i="10"/>
  <c r="AT23" i="10" s="1"/>
  <c r="AL23" i="10"/>
  <c r="AV23" i="10" s="1"/>
  <c r="AE99" i="10"/>
  <c r="AE98" i="10"/>
  <c r="AE97" i="10"/>
  <c r="AE100" i="10"/>
  <c r="AE96" i="10"/>
  <c r="AE95" i="10"/>
  <c r="AE85" i="10"/>
  <c r="AE94" i="10"/>
  <c r="AE93" i="10"/>
  <c r="AE84" i="10"/>
  <c r="AE83" i="10"/>
  <c r="AE82" i="10"/>
  <c r="AE81" i="10"/>
  <c r="AE80" i="10"/>
  <c r="AE70" i="10"/>
  <c r="AE79" i="10"/>
  <c r="AE78" i="10"/>
  <c r="AE69" i="10"/>
  <c r="AE68" i="10"/>
  <c r="AE67" i="10"/>
  <c r="AE66" i="10"/>
  <c r="AE65" i="10"/>
  <c r="AE64" i="10"/>
  <c r="AE53" i="10"/>
  <c r="AE47" i="10"/>
  <c r="AE46" i="10"/>
  <c r="AE63" i="10"/>
  <c r="AE52" i="10"/>
  <c r="AE51" i="10"/>
  <c r="AE50" i="10"/>
  <c r="AE49" i="10"/>
  <c r="AE48" i="10"/>
  <c r="AE38" i="10"/>
  <c r="AG99" i="10"/>
  <c r="AQ99" i="10" s="1"/>
  <c r="AG98" i="10"/>
  <c r="AQ98" i="10" s="1"/>
  <c r="AG97" i="10"/>
  <c r="AQ97" i="10" s="1"/>
  <c r="AG100" i="10"/>
  <c r="AQ100" i="10" s="1"/>
  <c r="AG95" i="10"/>
  <c r="AQ95" i="10" s="1"/>
  <c r="AG85" i="10"/>
  <c r="AQ85" i="10" s="1"/>
  <c r="AG96" i="10"/>
  <c r="AQ96" i="10" s="1"/>
  <c r="AG94" i="10"/>
  <c r="AQ94" i="10" s="1"/>
  <c r="AG93" i="10"/>
  <c r="AQ93" i="10" s="1"/>
  <c r="AG84" i="10"/>
  <c r="AQ84" i="10" s="1"/>
  <c r="AG83" i="10"/>
  <c r="AQ83" i="10" s="1"/>
  <c r="AG82" i="10"/>
  <c r="AQ82" i="10" s="1"/>
  <c r="AG81" i="10"/>
  <c r="AQ81" i="10" s="1"/>
  <c r="AG80" i="10"/>
  <c r="AQ80" i="10" s="1"/>
  <c r="AG70" i="10"/>
  <c r="AQ70" i="10" s="1"/>
  <c r="AG79" i="10"/>
  <c r="AQ79" i="10" s="1"/>
  <c r="AG78" i="10"/>
  <c r="AQ78" i="10" s="1"/>
  <c r="AG69" i="10"/>
  <c r="AQ69" i="10" s="1"/>
  <c r="AG68" i="10"/>
  <c r="AQ68" i="10" s="1"/>
  <c r="AG67" i="10"/>
  <c r="AQ67" i="10" s="1"/>
  <c r="AG66" i="10"/>
  <c r="AQ66" i="10" s="1"/>
  <c r="AG65" i="10"/>
  <c r="AQ65" i="10" s="1"/>
  <c r="AG53" i="10"/>
  <c r="AQ53" i="10" s="1"/>
  <c r="AG47" i="10"/>
  <c r="AQ47" i="10" s="1"/>
  <c r="AG46" i="10"/>
  <c r="AQ46" i="10" s="1"/>
  <c r="AG64" i="10"/>
  <c r="AQ64" i="10" s="1"/>
  <c r="AG63" i="10"/>
  <c r="AQ63" i="10" s="1"/>
  <c r="AG52" i="10"/>
  <c r="AQ52" i="10" s="1"/>
  <c r="AG51" i="10"/>
  <c r="AQ51" i="10" s="1"/>
  <c r="AG50" i="10"/>
  <c r="AQ50" i="10" s="1"/>
  <c r="AG49" i="10"/>
  <c r="AQ49" i="10" s="1"/>
  <c r="AG48" i="10"/>
  <c r="AQ48" i="10" s="1"/>
  <c r="AG38" i="10"/>
  <c r="AQ38" i="10" s="1"/>
  <c r="AI99" i="10"/>
  <c r="AS99" i="10" s="1"/>
  <c r="AI98" i="10"/>
  <c r="AS98" i="10" s="1"/>
  <c r="AI97" i="10"/>
  <c r="AS97" i="10" s="1"/>
  <c r="AI100" i="10"/>
  <c r="AS100" i="10" s="1"/>
  <c r="AI96" i="10"/>
  <c r="AS96" i="10" s="1"/>
  <c r="AI95" i="10"/>
  <c r="AS95" i="10" s="1"/>
  <c r="AI85" i="10"/>
  <c r="AS85" i="10" s="1"/>
  <c r="AI94" i="10"/>
  <c r="AS94" i="10" s="1"/>
  <c r="AI93" i="10"/>
  <c r="AS93" i="10" s="1"/>
  <c r="AI84" i="10"/>
  <c r="AS84" i="10" s="1"/>
  <c r="AI83" i="10"/>
  <c r="AS83" i="10" s="1"/>
  <c r="AI82" i="10"/>
  <c r="AS82" i="10" s="1"/>
  <c r="AI81" i="10"/>
  <c r="AS81" i="10" s="1"/>
  <c r="AI80" i="10"/>
  <c r="AS80" i="10" s="1"/>
  <c r="AI70" i="10"/>
  <c r="AS70" i="10" s="1"/>
  <c r="AI79" i="10"/>
  <c r="AS79" i="10" s="1"/>
  <c r="AI78" i="10"/>
  <c r="AS78" i="10" s="1"/>
  <c r="AI69" i="10"/>
  <c r="AS69" i="10" s="1"/>
  <c r="AI68" i="10"/>
  <c r="AS68" i="10" s="1"/>
  <c r="AI67" i="10"/>
  <c r="AS67" i="10" s="1"/>
  <c r="AI66" i="10"/>
  <c r="AS66" i="10" s="1"/>
  <c r="AI65" i="10"/>
  <c r="AS65" i="10" s="1"/>
  <c r="AI64" i="10"/>
  <c r="AS64" i="10" s="1"/>
  <c r="AI53" i="10"/>
  <c r="AS53" i="10" s="1"/>
  <c r="AI47" i="10"/>
  <c r="AS47" i="10" s="1"/>
  <c r="AI46" i="10"/>
  <c r="AS46" i="10" s="1"/>
  <c r="AI63" i="10"/>
  <c r="AS63" i="10" s="1"/>
  <c r="AI52" i="10"/>
  <c r="AS52" i="10" s="1"/>
  <c r="AI51" i="10"/>
  <c r="AS51" i="10" s="1"/>
  <c r="AI50" i="10"/>
  <c r="AS50" i="10" s="1"/>
  <c r="AI49" i="10"/>
  <c r="AS49" i="10" s="1"/>
  <c r="AI48" i="10"/>
  <c r="AS48" i="10" s="1"/>
  <c r="AI38" i="10"/>
  <c r="AS38" i="10" s="1"/>
  <c r="AK99" i="10"/>
  <c r="AU99" i="10" s="1"/>
  <c r="AK98" i="10"/>
  <c r="AU98" i="10" s="1"/>
  <c r="AK97" i="10"/>
  <c r="AU97" i="10" s="1"/>
  <c r="AK100" i="10"/>
  <c r="AU100" i="10" s="1"/>
  <c r="AK85" i="10"/>
  <c r="AU85" i="10" s="1"/>
  <c r="AK96" i="10"/>
  <c r="AU96" i="10" s="1"/>
  <c r="AK95" i="10"/>
  <c r="AU95" i="10" s="1"/>
  <c r="AK94" i="10"/>
  <c r="AU94" i="10" s="1"/>
  <c r="AK93" i="10"/>
  <c r="AU93" i="10" s="1"/>
  <c r="AK84" i="10"/>
  <c r="AU84" i="10" s="1"/>
  <c r="AK83" i="10"/>
  <c r="AU83" i="10" s="1"/>
  <c r="AK82" i="10"/>
  <c r="AU82" i="10" s="1"/>
  <c r="AK81" i="10"/>
  <c r="AU81" i="10" s="1"/>
  <c r="AK80" i="10"/>
  <c r="AU80" i="10" s="1"/>
  <c r="AK70" i="10"/>
  <c r="AU70" i="10" s="1"/>
  <c r="AK79" i="10"/>
  <c r="AU79" i="10" s="1"/>
  <c r="AK78" i="10"/>
  <c r="AU78" i="10" s="1"/>
  <c r="AK69" i="10"/>
  <c r="AU69" i="10" s="1"/>
  <c r="AK68" i="10"/>
  <c r="AU68" i="10" s="1"/>
  <c r="AK67" i="10"/>
  <c r="AU67" i="10" s="1"/>
  <c r="AK66" i="10"/>
  <c r="AU66" i="10" s="1"/>
  <c r="AK65" i="10"/>
  <c r="AU65" i="10" s="1"/>
  <c r="AK53" i="10"/>
  <c r="AU53" i="10" s="1"/>
  <c r="AK47" i="10"/>
  <c r="AU47" i="10" s="1"/>
  <c r="AK46" i="10"/>
  <c r="AU46" i="10" s="1"/>
  <c r="AK64" i="10"/>
  <c r="AU64" i="10" s="1"/>
  <c r="AK63" i="10"/>
  <c r="AU63" i="10" s="1"/>
  <c r="AK52" i="10"/>
  <c r="AU52" i="10" s="1"/>
  <c r="AK51" i="10"/>
  <c r="AU51" i="10" s="1"/>
  <c r="AK50" i="10"/>
  <c r="AU50" i="10" s="1"/>
  <c r="AK49" i="10"/>
  <c r="AU49" i="10" s="1"/>
  <c r="AK48" i="10"/>
  <c r="AU48" i="10" s="1"/>
  <c r="AK38" i="10"/>
  <c r="AU38" i="10" s="1"/>
  <c r="K24" i="10"/>
  <c r="C25" i="10"/>
  <c r="E25" i="10"/>
  <c r="G25" i="10"/>
  <c r="I25" i="10"/>
  <c r="L31" i="10"/>
  <c r="AE31" i="10"/>
  <c r="AG31" i="10"/>
  <c r="AQ31" i="10" s="1"/>
  <c r="AI31" i="10"/>
  <c r="AS31" i="10" s="1"/>
  <c r="AK31" i="10"/>
  <c r="AU31" i="10" s="1"/>
  <c r="AE32" i="10"/>
  <c r="AG32" i="10"/>
  <c r="AQ32" i="10" s="1"/>
  <c r="AI32" i="10"/>
  <c r="AS32" i="10" s="1"/>
  <c r="AK32" i="10"/>
  <c r="AU32" i="10" s="1"/>
  <c r="AF33" i="10"/>
  <c r="AP33" i="10" s="1"/>
  <c r="AH33" i="10"/>
  <c r="AR33" i="10" s="1"/>
  <c r="AJ33" i="10"/>
  <c r="AT33" i="10" s="1"/>
  <c r="AL33" i="10"/>
  <c r="AV33" i="10" s="1"/>
  <c r="N34" i="10"/>
  <c r="AF34" i="10"/>
  <c r="AP34" i="10" s="1"/>
  <c r="AH34" i="10"/>
  <c r="AR34" i="10" s="1"/>
  <c r="AJ34" i="10"/>
  <c r="AT34" i="10" s="1"/>
  <c r="AL34" i="10"/>
  <c r="AV34" i="10" s="1"/>
  <c r="AF35" i="10"/>
  <c r="AP35" i="10" s="1"/>
  <c r="AH35" i="10"/>
  <c r="AR35" i="10" s="1"/>
  <c r="AJ35" i="10"/>
  <c r="AT35" i="10" s="1"/>
  <c r="AL35" i="10"/>
  <c r="AV35" i="10" s="1"/>
  <c r="AF36" i="10"/>
  <c r="AP36" i="10" s="1"/>
  <c r="AJ36" i="10"/>
  <c r="AT36" i="10" s="1"/>
  <c r="AE37" i="10"/>
  <c r="AI37" i="10"/>
  <c r="AS37" i="10" s="1"/>
  <c r="K39" i="10"/>
  <c r="AE16" i="10"/>
  <c r="AG16" i="10"/>
  <c r="AQ16" i="10" s="1"/>
  <c r="AI16" i="10"/>
  <c r="AS16" i="10" s="1"/>
  <c r="AK16" i="10"/>
  <c r="AU16" i="10" s="1"/>
  <c r="AE17" i="10"/>
  <c r="AG17" i="10"/>
  <c r="AQ17" i="10" s="1"/>
  <c r="AI17" i="10"/>
  <c r="AS17" i="10" s="1"/>
  <c r="AH18" i="10"/>
  <c r="AR18" i="10" s="1"/>
  <c r="AJ18" i="10"/>
  <c r="AT18" i="10" s="1"/>
  <c r="AF19" i="10"/>
  <c r="AP19" i="10" s="1"/>
  <c r="AH19" i="10"/>
  <c r="AR19" i="10" s="1"/>
  <c r="AJ19" i="10"/>
  <c r="AT19" i="10" s="1"/>
  <c r="AF20" i="10"/>
  <c r="AP20" i="10" s="1"/>
  <c r="AH20" i="10"/>
  <c r="AR20" i="10" s="1"/>
  <c r="AJ20" i="10"/>
  <c r="AT20" i="10" s="1"/>
  <c r="AF21" i="10"/>
  <c r="AP21" i="10" s="1"/>
  <c r="AH21" i="10"/>
  <c r="AR21" i="10" s="1"/>
  <c r="AJ21" i="10"/>
  <c r="AT21" i="10" s="1"/>
  <c r="AF22" i="10"/>
  <c r="AP22" i="10" s="1"/>
  <c r="AH22" i="10"/>
  <c r="AR22" i="10" s="1"/>
  <c r="AJ22" i="10"/>
  <c r="AT22" i="10" s="1"/>
  <c r="AE23" i="10"/>
  <c r="AG23" i="10"/>
  <c r="AQ23" i="10" s="1"/>
  <c r="AI23" i="10"/>
  <c r="AS23" i="10" s="1"/>
  <c r="AF100" i="10"/>
  <c r="AP100" i="10" s="1"/>
  <c r="AF99" i="10"/>
  <c r="AP99" i="10" s="1"/>
  <c r="AF98" i="10"/>
  <c r="AP98" i="10" s="1"/>
  <c r="AF97" i="10"/>
  <c r="AP97" i="10" s="1"/>
  <c r="AF96" i="10"/>
  <c r="AP96" i="10" s="1"/>
  <c r="AF94" i="10"/>
  <c r="AP94" i="10" s="1"/>
  <c r="AF93" i="10"/>
  <c r="AP93" i="10" s="1"/>
  <c r="AF84" i="10"/>
  <c r="AP84" i="10" s="1"/>
  <c r="AF95" i="10"/>
  <c r="AP95" i="10" s="1"/>
  <c r="AF85" i="10"/>
  <c r="AP85" i="10" s="1"/>
  <c r="AF82" i="10"/>
  <c r="AP82" i="10" s="1"/>
  <c r="AF79" i="10"/>
  <c r="AP79" i="10" s="1"/>
  <c r="AF78" i="10"/>
  <c r="AP78" i="10" s="1"/>
  <c r="AF69" i="10"/>
  <c r="AP69" i="10" s="1"/>
  <c r="AF68" i="10"/>
  <c r="AP68" i="10" s="1"/>
  <c r="AF83" i="10"/>
  <c r="AP83" i="10" s="1"/>
  <c r="AF81" i="10"/>
  <c r="AP81" i="10" s="1"/>
  <c r="AF80" i="10"/>
  <c r="AP80" i="10" s="1"/>
  <c r="AF70" i="10"/>
  <c r="AP70" i="10" s="1"/>
  <c r="AF64" i="10"/>
  <c r="AP64" i="10" s="1"/>
  <c r="AF67" i="10"/>
  <c r="AP67" i="10" s="1"/>
  <c r="AF65" i="10"/>
  <c r="AP65" i="10" s="1"/>
  <c r="AF63" i="10"/>
  <c r="AP63" i="10" s="1"/>
  <c r="AF52" i="10"/>
  <c r="AP52" i="10" s="1"/>
  <c r="AF51" i="10"/>
  <c r="AP51" i="10" s="1"/>
  <c r="AF50" i="10"/>
  <c r="AP50" i="10" s="1"/>
  <c r="AF49" i="10"/>
  <c r="AP49" i="10" s="1"/>
  <c r="AF48" i="10"/>
  <c r="AP48" i="10" s="1"/>
  <c r="AF66" i="10"/>
  <c r="AP66" i="10" s="1"/>
  <c r="AF53" i="10"/>
  <c r="AP53" i="10" s="1"/>
  <c r="AF47" i="10"/>
  <c r="AP47" i="10" s="1"/>
  <c r="AF46" i="10"/>
  <c r="AP46" i="10" s="1"/>
  <c r="AF37" i="10"/>
  <c r="AP37" i="10" s="1"/>
  <c r="AH100" i="10"/>
  <c r="AR100" i="10" s="1"/>
  <c r="AH99" i="10"/>
  <c r="AR99" i="10" s="1"/>
  <c r="AH98" i="10"/>
  <c r="AR98" i="10" s="1"/>
  <c r="AH97" i="10"/>
  <c r="AR97" i="10" s="1"/>
  <c r="AH96" i="10"/>
  <c r="AR96" i="10" s="1"/>
  <c r="AH94" i="10"/>
  <c r="AR94" i="10" s="1"/>
  <c r="AH93" i="10"/>
  <c r="AR93" i="10" s="1"/>
  <c r="AH84" i="10"/>
  <c r="AR84" i="10" s="1"/>
  <c r="AH95" i="10"/>
  <c r="AR95" i="10" s="1"/>
  <c r="AH85" i="10"/>
  <c r="AR85" i="10" s="1"/>
  <c r="AH83" i="10"/>
  <c r="AR83" i="10" s="1"/>
  <c r="AH81" i="10"/>
  <c r="AR81" i="10" s="1"/>
  <c r="AH79" i="10"/>
  <c r="AR79" i="10" s="1"/>
  <c r="AH78" i="10"/>
  <c r="AR78" i="10" s="1"/>
  <c r="AH69" i="10"/>
  <c r="AR69" i="10" s="1"/>
  <c r="AH68" i="10"/>
  <c r="AR68" i="10" s="1"/>
  <c r="AH82" i="10"/>
  <c r="AR82" i="10" s="1"/>
  <c r="AH80" i="10"/>
  <c r="AR80" i="10" s="1"/>
  <c r="AH70" i="10"/>
  <c r="AR70" i="10" s="1"/>
  <c r="AH64" i="10"/>
  <c r="AR64" i="10" s="1"/>
  <c r="AH66" i="10"/>
  <c r="AR66" i="10" s="1"/>
  <c r="AH63" i="10"/>
  <c r="AR63" i="10" s="1"/>
  <c r="AH52" i="10"/>
  <c r="AR52" i="10" s="1"/>
  <c r="AH51" i="10"/>
  <c r="AR51" i="10" s="1"/>
  <c r="AH50" i="10"/>
  <c r="AR50" i="10" s="1"/>
  <c r="AH49" i="10"/>
  <c r="AR49" i="10" s="1"/>
  <c r="AH48" i="10"/>
  <c r="AR48" i="10" s="1"/>
  <c r="AH67" i="10"/>
  <c r="AR67" i="10" s="1"/>
  <c r="AH65" i="10"/>
  <c r="AR65" i="10" s="1"/>
  <c r="AH53" i="10"/>
  <c r="AR53" i="10" s="1"/>
  <c r="AH47" i="10"/>
  <c r="AR47" i="10" s="1"/>
  <c r="AH46" i="10"/>
  <c r="AR46" i="10" s="1"/>
  <c r="AH37" i="10"/>
  <c r="AR37" i="10" s="1"/>
  <c r="AJ100" i="10"/>
  <c r="AT100" i="10" s="1"/>
  <c r="AJ99" i="10"/>
  <c r="AT99" i="10" s="1"/>
  <c r="AJ98" i="10"/>
  <c r="AT98" i="10" s="1"/>
  <c r="AJ97" i="10"/>
  <c r="AT97" i="10" s="1"/>
  <c r="AJ96" i="10"/>
  <c r="AT96" i="10" s="1"/>
  <c r="AJ95" i="10"/>
  <c r="AT95" i="10" s="1"/>
  <c r="AJ94" i="10"/>
  <c r="AT94" i="10" s="1"/>
  <c r="AJ93" i="10"/>
  <c r="AT93" i="10" s="1"/>
  <c r="AJ84" i="10"/>
  <c r="AT84" i="10" s="1"/>
  <c r="AJ85" i="10"/>
  <c r="AT85" i="10" s="1"/>
  <c r="AJ82" i="10"/>
  <c r="AT82" i="10" s="1"/>
  <c r="AJ79" i="10"/>
  <c r="AT79" i="10" s="1"/>
  <c r="AJ78" i="10"/>
  <c r="AT78" i="10" s="1"/>
  <c r="AJ69" i="10"/>
  <c r="AT69" i="10" s="1"/>
  <c r="AJ68" i="10"/>
  <c r="AT68" i="10" s="1"/>
  <c r="AJ83" i="10"/>
  <c r="AT83" i="10" s="1"/>
  <c r="AJ81" i="10"/>
  <c r="AT81" i="10" s="1"/>
  <c r="AJ80" i="10"/>
  <c r="AT80" i="10" s="1"/>
  <c r="AJ70" i="10"/>
  <c r="AT70" i="10" s="1"/>
  <c r="AJ64" i="10"/>
  <c r="AT64" i="10" s="1"/>
  <c r="AJ67" i="10"/>
  <c r="AT67" i="10" s="1"/>
  <c r="AJ65" i="10"/>
  <c r="AT65" i="10" s="1"/>
  <c r="AJ63" i="10"/>
  <c r="AT63" i="10" s="1"/>
  <c r="AJ52" i="10"/>
  <c r="AT52" i="10" s="1"/>
  <c r="AJ51" i="10"/>
  <c r="AT51" i="10" s="1"/>
  <c r="AJ50" i="10"/>
  <c r="AT50" i="10" s="1"/>
  <c r="AJ49" i="10"/>
  <c r="AT49" i="10" s="1"/>
  <c r="AJ48" i="10"/>
  <c r="AT48" i="10" s="1"/>
  <c r="AJ66" i="10"/>
  <c r="AT66" i="10" s="1"/>
  <c r="AJ53" i="10"/>
  <c r="AT53" i="10" s="1"/>
  <c r="AJ47" i="10"/>
  <c r="AT47" i="10" s="1"/>
  <c r="AJ46" i="10"/>
  <c r="AT46" i="10" s="1"/>
  <c r="AJ37" i="10"/>
  <c r="AT37" i="10" s="1"/>
  <c r="AL100" i="10"/>
  <c r="AV100" i="10" s="1"/>
  <c r="AL99" i="10"/>
  <c r="AV99" i="10" s="1"/>
  <c r="AL98" i="10"/>
  <c r="AV98" i="10" s="1"/>
  <c r="AL97" i="10"/>
  <c r="AV97" i="10" s="1"/>
  <c r="AL96" i="10"/>
  <c r="AV96" i="10" s="1"/>
  <c r="AL95" i="10"/>
  <c r="AV95" i="10" s="1"/>
  <c r="AL94" i="10"/>
  <c r="AV94" i="10" s="1"/>
  <c r="AL93" i="10"/>
  <c r="AV93" i="10" s="1"/>
  <c r="AL84" i="10"/>
  <c r="AV84" i="10" s="1"/>
  <c r="AL85" i="10"/>
  <c r="AV85" i="10" s="1"/>
  <c r="AL83" i="10"/>
  <c r="AV83" i="10" s="1"/>
  <c r="AL81" i="10"/>
  <c r="AV81" i="10" s="1"/>
  <c r="AL79" i="10"/>
  <c r="AV79" i="10" s="1"/>
  <c r="AL78" i="10"/>
  <c r="AV78" i="10" s="1"/>
  <c r="AL69" i="10"/>
  <c r="AV69" i="10" s="1"/>
  <c r="AL68" i="10"/>
  <c r="AV68" i="10" s="1"/>
  <c r="AL82" i="10"/>
  <c r="AV82" i="10" s="1"/>
  <c r="AL80" i="10"/>
  <c r="AV80" i="10" s="1"/>
  <c r="AL70" i="10"/>
  <c r="AV70" i="10" s="1"/>
  <c r="AL64" i="10"/>
  <c r="AV64" i="10" s="1"/>
  <c r="AL66" i="10"/>
  <c r="AV66" i="10" s="1"/>
  <c r="AL63" i="10"/>
  <c r="AV63" i="10" s="1"/>
  <c r="AL52" i="10"/>
  <c r="AV52" i="10" s="1"/>
  <c r="AL51" i="10"/>
  <c r="AV51" i="10" s="1"/>
  <c r="AL50" i="10"/>
  <c r="AV50" i="10" s="1"/>
  <c r="AL49" i="10"/>
  <c r="AV49" i="10" s="1"/>
  <c r="AL48" i="10"/>
  <c r="AV48" i="10" s="1"/>
  <c r="AL67" i="10"/>
  <c r="AV67" i="10" s="1"/>
  <c r="AL65" i="10"/>
  <c r="AV65" i="10" s="1"/>
  <c r="AL53" i="10"/>
  <c r="AV53" i="10" s="1"/>
  <c r="AL47" i="10"/>
  <c r="AV47" i="10" s="1"/>
  <c r="AL46" i="10"/>
  <c r="AV46" i="10" s="1"/>
  <c r="AL37" i="10"/>
  <c r="AV37" i="10" s="1"/>
  <c r="D25" i="10"/>
  <c r="F25" i="10"/>
  <c r="H25" i="10"/>
  <c r="J25" i="10"/>
  <c r="AF31" i="10"/>
  <c r="AP31" i="10" s="1"/>
  <c r="AH31" i="10"/>
  <c r="AR31" i="10" s="1"/>
  <c r="AJ31" i="10"/>
  <c r="AT31" i="10" s="1"/>
  <c r="AL31" i="10"/>
  <c r="AV31" i="10" s="1"/>
  <c r="AF32" i="10"/>
  <c r="AP32" i="10" s="1"/>
  <c r="AH32" i="10"/>
  <c r="AR32" i="10" s="1"/>
  <c r="AJ32" i="10"/>
  <c r="AT32" i="10" s="1"/>
  <c r="AL32" i="10"/>
  <c r="AV32" i="10" s="1"/>
  <c r="AE33" i="10"/>
  <c r="AG33" i="10"/>
  <c r="AQ33" i="10" s="1"/>
  <c r="AI33" i="10"/>
  <c r="AS33" i="10" s="1"/>
  <c r="AK33" i="10"/>
  <c r="AU33" i="10" s="1"/>
  <c r="AE34" i="10"/>
  <c r="AG34" i="10"/>
  <c r="AQ34" i="10" s="1"/>
  <c r="AI34" i="10"/>
  <c r="AS34" i="10" s="1"/>
  <c r="AK34" i="10"/>
  <c r="AU34" i="10" s="1"/>
  <c r="AE35" i="10"/>
  <c r="AG35" i="10"/>
  <c r="AQ35" i="10" s="1"/>
  <c r="AI35" i="10"/>
  <c r="AS35" i="10" s="1"/>
  <c r="AK35" i="10"/>
  <c r="AU35" i="10" s="1"/>
  <c r="AE36" i="10"/>
  <c r="AG36" i="10"/>
  <c r="AQ36" i="10" s="1"/>
  <c r="AI36" i="10"/>
  <c r="AS36" i="10" s="1"/>
  <c r="AK36" i="10"/>
  <c r="AU36" i="10" s="1"/>
  <c r="AG37" i="10"/>
  <c r="AQ37" i="10" s="1"/>
  <c r="AK37" i="10"/>
  <c r="AU37" i="10" s="1"/>
  <c r="AH38" i="10"/>
  <c r="AR38" i="10" s="1"/>
  <c r="AL38" i="10"/>
  <c r="AV38" i="10" s="1"/>
  <c r="N47" i="10"/>
  <c r="K54" i="10"/>
  <c r="L63" i="10"/>
  <c r="N66" i="10"/>
  <c r="K71" i="10"/>
  <c r="L78" i="10"/>
  <c r="N81" i="10"/>
  <c r="K86" i="10"/>
  <c r="K101" i="10"/>
  <c r="N96" i="10"/>
  <c r="N94" i="10"/>
  <c r="J165" i="3"/>
  <c r="J166" i="3" s="1"/>
  <c r="I165" i="3"/>
  <c r="I166" i="3" s="1"/>
  <c r="H165" i="3"/>
  <c r="H166" i="3" s="1"/>
  <c r="G165" i="3"/>
  <c r="G166" i="3" s="1"/>
  <c r="F165" i="3"/>
  <c r="F166" i="3" s="1"/>
  <c r="E165" i="3"/>
  <c r="E166" i="3" s="1"/>
  <c r="D165" i="3"/>
  <c r="D166" i="3" s="1"/>
  <c r="C165" i="3"/>
  <c r="C166" i="3" s="1"/>
  <c r="K164" i="3"/>
  <c r="K163" i="3"/>
  <c r="K162" i="3"/>
  <c r="K161" i="3"/>
  <c r="K160" i="3"/>
  <c r="K159" i="3"/>
  <c r="K158" i="3"/>
  <c r="N157" i="3"/>
  <c r="K157" i="3"/>
  <c r="J150" i="3"/>
  <c r="J151" i="3" s="1"/>
  <c r="I150" i="3"/>
  <c r="I151" i="3" s="1"/>
  <c r="H150" i="3"/>
  <c r="H151" i="3" s="1"/>
  <c r="G150" i="3"/>
  <c r="G151" i="3" s="1"/>
  <c r="F150" i="3"/>
  <c r="F151" i="3" s="1"/>
  <c r="E150" i="3"/>
  <c r="E151" i="3" s="1"/>
  <c r="D150" i="3"/>
  <c r="D151" i="3" s="1"/>
  <c r="C150" i="3"/>
  <c r="C151" i="3" s="1"/>
  <c r="K149" i="3"/>
  <c r="K148" i="3"/>
  <c r="K147" i="3"/>
  <c r="K146" i="3"/>
  <c r="K145" i="3"/>
  <c r="K144" i="3"/>
  <c r="K143" i="3"/>
  <c r="N142" i="3"/>
  <c r="K142" i="3"/>
  <c r="J135" i="3"/>
  <c r="J136" i="3" s="1"/>
  <c r="I135" i="3"/>
  <c r="I136" i="3" s="1"/>
  <c r="H135" i="3"/>
  <c r="H136" i="3" s="1"/>
  <c r="G135" i="3"/>
  <c r="G136" i="3" s="1"/>
  <c r="F135" i="3"/>
  <c r="F136" i="3" s="1"/>
  <c r="E135" i="3"/>
  <c r="E136" i="3" s="1"/>
  <c r="D135" i="3"/>
  <c r="D136" i="3" s="1"/>
  <c r="C135" i="3"/>
  <c r="C136" i="3" s="1"/>
  <c r="K134" i="3"/>
  <c r="K133" i="3"/>
  <c r="K132" i="3"/>
  <c r="K131" i="3"/>
  <c r="K130" i="3"/>
  <c r="K129" i="3"/>
  <c r="K128" i="3"/>
  <c r="N127" i="3"/>
  <c r="K127" i="3"/>
  <c r="J118" i="3"/>
  <c r="J119" i="3" s="1"/>
  <c r="I118" i="3"/>
  <c r="I119" i="3" s="1"/>
  <c r="H118" i="3"/>
  <c r="H119" i="3" s="1"/>
  <c r="G118" i="3"/>
  <c r="G119" i="3" s="1"/>
  <c r="F118" i="3"/>
  <c r="F119" i="3" s="1"/>
  <c r="E118" i="3"/>
  <c r="E119" i="3" s="1"/>
  <c r="D118" i="3"/>
  <c r="D119" i="3" s="1"/>
  <c r="C118" i="3"/>
  <c r="C119" i="3" s="1"/>
  <c r="K117" i="3"/>
  <c r="K116" i="3"/>
  <c r="K115" i="3"/>
  <c r="K114" i="3"/>
  <c r="K113" i="3"/>
  <c r="K112" i="3"/>
  <c r="K111" i="3"/>
  <c r="N110" i="3"/>
  <c r="K110" i="3"/>
  <c r="C12" i="3"/>
  <c r="J71" i="3"/>
  <c r="J72" i="3" s="1"/>
  <c r="J101" i="3"/>
  <c r="J102" i="3" s="1"/>
  <c r="I101" i="3"/>
  <c r="I102" i="3" s="1"/>
  <c r="H101" i="3"/>
  <c r="H102" i="3" s="1"/>
  <c r="G101" i="3"/>
  <c r="G102" i="3" s="1"/>
  <c r="F101" i="3"/>
  <c r="F102" i="3" s="1"/>
  <c r="E101" i="3"/>
  <c r="E102" i="3" s="1"/>
  <c r="D101" i="3"/>
  <c r="D102" i="3" s="1"/>
  <c r="C101" i="3"/>
  <c r="C102" i="3" s="1"/>
  <c r="K100" i="3"/>
  <c r="K99" i="3"/>
  <c r="K98" i="3"/>
  <c r="K97" i="3"/>
  <c r="K96" i="3"/>
  <c r="K95" i="3"/>
  <c r="K94" i="3"/>
  <c r="N93" i="3"/>
  <c r="K93" i="3"/>
  <c r="J86" i="3"/>
  <c r="J87" i="3" s="1"/>
  <c r="I86" i="3"/>
  <c r="I87" i="3" s="1"/>
  <c r="H86" i="3"/>
  <c r="H87" i="3" s="1"/>
  <c r="G86" i="3"/>
  <c r="G87" i="3" s="1"/>
  <c r="F86" i="3"/>
  <c r="F87" i="3" s="1"/>
  <c r="E86" i="3"/>
  <c r="E87" i="3" s="1"/>
  <c r="D86" i="3"/>
  <c r="D87" i="3" s="1"/>
  <c r="C86" i="3"/>
  <c r="C87" i="3" s="1"/>
  <c r="K85" i="3"/>
  <c r="K84" i="3"/>
  <c r="K83" i="3"/>
  <c r="K82" i="3"/>
  <c r="K81" i="3"/>
  <c r="K80" i="3"/>
  <c r="K79" i="3"/>
  <c r="N78" i="3"/>
  <c r="K78" i="3"/>
  <c r="I71" i="3"/>
  <c r="I72" i="3" s="1"/>
  <c r="H71" i="3"/>
  <c r="H72" i="3" s="1"/>
  <c r="G71" i="3"/>
  <c r="G72" i="3" s="1"/>
  <c r="F71" i="3"/>
  <c r="F72" i="3" s="1"/>
  <c r="E71" i="3"/>
  <c r="E72" i="3" s="1"/>
  <c r="D71" i="3"/>
  <c r="D72" i="3" s="1"/>
  <c r="C71" i="3"/>
  <c r="C72" i="3" s="1"/>
  <c r="K70" i="3"/>
  <c r="K69" i="3"/>
  <c r="K68" i="3"/>
  <c r="K67" i="3"/>
  <c r="K66" i="3"/>
  <c r="K65" i="3"/>
  <c r="K64" i="3"/>
  <c r="N63" i="3"/>
  <c r="K63" i="3"/>
  <c r="M103" i="11" l="1"/>
  <c r="AC98" i="11"/>
  <c r="AC97" i="11"/>
  <c r="AC96" i="11"/>
  <c r="AC68" i="11"/>
  <c r="M73" i="11"/>
  <c r="AC67" i="11"/>
  <c r="AC66" i="11"/>
  <c r="AM46" i="11"/>
  <c r="AO46" i="11"/>
  <c r="AM38" i="11"/>
  <c r="AO38" i="11"/>
  <c r="AM32" i="11"/>
  <c r="AO32" i="11"/>
  <c r="AM31" i="11"/>
  <c r="AO31" i="11"/>
  <c r="AC37" i="11" s="1"/>
  <c r="AO48" i="11"/>
  <c r="AM48" i="11"/>
  <c r="AO50" i="11"/>
  <c r="AM50" i="11"/>
  <c r="AO52" i="11"/>
  <c r="AM52" i="11"/>
  <c r="AO64" i="11"/>
  <c r="AM64" i="11"/>
  <c r="AM53" i="11"/>
  <c r="AO53" i="11"/>
  <c r="AM66" i="11"/>
  <c r="AO66" i="11"/>
  <c r="AO68" i="11"/>
  <c r="AM68" i="11"/>
  <c r="AO78" i="11"/>
  <c r="AM78" i="11"/>
  <c r="AM70" i="11"/>
  <c r="AO70" i="11"/>
  <c r="AM81" i="11"/>
  <c r="AO81" i="11"/>
  <c r="AM83" i="11"/>
  <c r="AO83" i="11"/>
  <c r="AM84" i="11"/>
  <c r="AO84" i="11"/>
  <c r="AO94" i="11"/>
  <c r="AM94" i="11"/>
  <c r="AO100" i="11"/>
  <c r="AM100" i="11"/>
  <c r="AM97" i="11"/>
  <c r="AO97" i="11"/>
  <c r="AM99" i="11"/>
  <c r="AO99" i="11"/>
  <c r="AO36" i="11"/>
  <c r="AM36" i="11"/>
  <c r="AO35" i="11"/>
  <c r="AM35" i="11"/>
  <c r="AO34" i="11"/>
  <c r="AM34" i="11"/>
  <c r="AO16" i="11"/>
  <c r="AM16" i="11"/>
  <c r="AM37" i="11"/>
  <c r="AM21" i="11"/>
  <c r="AM19" i="11"/>
  <c r="M88" i="11"/>
  <c r="AC84" i="11"/>
  <c r="AC83" i="11"/>
  <c r="AC82" i="11"/>
  <c r="AC81" i="11"/>
  <c r="AC52" i="11"/>
  <c r="AC51" i="11"/>
  <c r="AC50" i="11"/>
  <c r="AC49" i="11"/>
  <c r="M56" i="11"/>
  <c r="Y100" i="11"/>
  <c r="W100" i="11"/>
  <c r="U100" i="11"/>
  <c r="S100" i="11"/>
  <c r="X99" i="11"/>
  <c r="V99" i="11"/>
  <c r="T99" i="11"/>
  <c r="R99" i="11"/>
  <c r="X98" i="11"/>
  <c r="V98" i="11"/>
  <c r="T98" i="11"/>
  <c r="R98" i="11"/>
  <c r="X97" i="11"/>
  <c r="V97" i="11"/>
  <c r="T97" i="11"/>
  <c r="R97" i="11"/>
  <c r="X96" i="11"/>
  <c r="V96" i="11"/>
  <c r="T96" i="11"/>
  <c r="R96" i="11"/>
  <c r="X100" i="11"/>
  <c r="V100" i="11"/>
  <c r="T100" i="11"/>
  <c r="R100" i="11"/>
  <c r="Y99" i="11"/>
  <c r="W99" i="11"/>
  <c r="U99" i="11"/>
  <c r="S99" i="11"/>
  <c r="Y98" i="11"/>
  <c r="W98" i="11"/>
  <c r="U98" i="11"/>
  <c r="S98" i="11"/>
  <c r="Y97" i="11"/>
  <c r="W97" i="11"/>
  <c r="U97" i="11"/>
  <c r="S97" i="11"/>
  <c r="Y96" i="11"/>
  <c r="W96" i="11"/>
  <c r="U96" i="11"/>
  <c r="S96" i="11"/>
  <c r="X95" i="11"/>
  <c r="V95" i="11"/>
  <c r="T95" i="11"/>
  <c r="R95" i="11"/>
  <c r="Y94" i="11"/>
  <c r="W94" i="11"/>
  <c r="U94" i="11"/>
  <c r="S94" i="11"/>
  <c r="Y93" i="11"/>
  <c r="W93" i="11"/>
  <c r="U93" i="11"/>
  <c r="S93" i="11"/>
  <c r="Y95" i="11"/>
  <c r="W95" i="11"/>
  <c r="U95" i="11"/>
  <c r="S95" i="11"/>
  <c r="X94" i="11"/>
  <c r="V94" i="11"/>
  <c r="T94" i="11"/>
  <c r="R94" i="11"/>
  <c r="X93" i="11"/>
  <c r="V93" i="11"/>
  <c r="V101" i="11" s="1"/>
  <c r="T93" i="11"/>
  <c r="R93" i="11"/>
  <c r="Y85" i="11"/>
  <c r="W85" i="11"/>
  <c r="U85" i="11"/>
  <c r="S85" i="11"/>
  <c r="X84" i="11"/>
  <c r="V84" i="11"/>
  <c r="T84" i="11"/>
  <c r="R84" i="11"/>
  <c r="X85" i="11"/>
  <c r="T85" i="11"/>
  <c r="Y84" i="11"/>
  <c r="U84" i="11"/>
  <c r="X83" i="11"/>
  <c r="V83" i="11"/>
  <c r="T83" i="11"/>
  <c r="R83" i="11"/>
  <c r="X82" i="11"/>
  <c r="V82" i="11"/>
  <c r="T82" i="11"/>
  <c r="R82" i="11"/>
  <c r="X81" i="11"/>
  <c r="V81" i="11"/>
  <c r="T81" i="11"/>
  <c r="R81" i="11"/>
  <c r="X80" i="11"/>
  <c r="V80" i="11"/>
  <c r="T80" i="11"/>
  <c r="R80" i="11"/>
  <c r="Y79" i="11"/>
  <c r="W79" i="11"/>
  <c r="U79" i="11"/>
  <c r="S79" i="11"/>
  <c r="Y78" i="11"/>
  <c r="W78" i="11"/>
  <c r="U78" i="11"/>
  <c r="S78" i="11"/>
  <c r="X70" i="11"/>
  <c r="V70" i="11"/>
  <c r="T70" i="11"/>
  <c r="R70" i="11"/>
  <c r="Y69" i="11"/>
  <c r="W69" i="11"/>
  <c r="U69" i="11"/>
  <c r="S69" i="11"/>
  <c r="Y68" i="11"/>
  <c r="W68" i="11"/>
  <c r="U68" i="11"/>
  <c r="S68" i="11"/>
  <c r="V85" i="11"/>
  <c r="R85" i="11"/>
  <c r="W84" i="11"/>
  <c r="S84" i="11"/>
  <c r="Y83" i="11"/>
  <c r="W83" i="11"/>
  <c r="U83" i="11"/>
  <c r="S83" i="11"/>
  <c r="Y82" i="11"/>
  <c r="W82" i="11"/>
  <c r="U82" i="11"/>
  <c r="S82" i="11"/>
  <c r="Y81" i="11"/>
  <c r="W81" i="11"/>
  <c r="U81" i="11"/>
  <c r="S81" i="11"/>
  <c r="Y80" i="11"/>
  <c r="W80" i="11"/>
  <c r="U80" i="11"/>
  <c r="S80" i="11"/>
  <c r="X79" i="11"/>
  <c r="V79" i="11"/>
  <c r="T79" i="11"/>
  <c r="R79" i="11"/>
  <c r="X78" i="11"/>
  <c r="X86" i="11" s="1"/>
  <c r="V78" i="11"/>
  <c r="T78" i="11"/>
  <c r="R78" i="11"/>
  <c r="Y70" i="11"/>
  <c r="W70" i="11"/>
  <c r="U70" i="11"/>
  <c r="S70" i="11"/>
  <c r="X69" i="11"/>
  <c r="V69" i="11"/>
  <c r="T69" i="11"/>
  <c r="R69" i="11"/>
  <c r="X68" i="11"/>
  <c r="V68" i="11"/>
  <c r="T68" i="11"/>
  <c r="R68" i="11"/>
  <c r="X67" i="11"/>
  <c r="V67" i="11"/>
  <c r="T67" i="11"/>
  <c r="R67" i="11"/>
  <c r="W67" i="11"/>
  <c r="S67" i="11"/>
  <c r="X66" i="11"/>
  <c r="V66" i="11"/>
  <c r="T66" i="11"/>
  <c r="R66" i="11"/>
  <c r="X65" i="11"/>
  <c r="V65" i="11"/>
  <c r="T65" i="11"/>
  <c r="R65" i="11"/>
  <c r="Y64" i="11"/>
  <c r="W64" i="11"/>
  <c r="U64" i="11"/>
  <c r="S64" i="11"/>
  <c r="Y63" i="11"/>
  <c r="W63" i="11"/>
  <c r="U63" i="11"/>
  <c r="S63" i="11"/>
  <c r="X53" i="11"/>
  <c r="V53" i="11"/>
  <c r="T53" i="11"/>
  <c r="R53" i="11"/>
  <c r="Y52" i="11"/>
  <c r="W52" i="11"/>
  <c r="U52" i="11"/>
  <c r="S52" i="11"/>
  <c r="Y51" i="11"/>
  <c r="W51" i="11"/>
  <c r="U51" i="11"/>
  <c r="S51" i="11"/>
  <c r="Y50" i="11"/>
  <c r="W50" i="11"/>
  <c r="U50" i="11"/>
  <c r="S50" i="11"/>
  <c r="Y49" i="11"/>
  <c r="W49" i="11"/>
  <c r="U49" i="11"/>
  <c r="S49" i="11"/>
  <c r="Y48" i="11"/>
  <c r="W48" i="11"/>
  <c r="U48" i="11"/>
  <c r="S48" i="11"/>
  <c r="X47" i="11"/>
  <c r="V47" i="11"/>
  <c r="T47" i="11"/>
  <c r="R47" i="11"/>
  <c r="Y67" i="11"/>
  <c r="U67" i="11"/>
  <c r="Y66" i="11"/>
  <c r="W66" i="11"/>
  <c r="U66" i="11"/>
  <c r="S66" i="11"/>
  <c r="Y65" i="11"/>
  <c r="W65" i="11"/>
  <c r="U65" i="11"/>
  <c r="S65" i="11"/>
  <c r="X64" i="11"/>
  <c r="V64" i="11"/>
  <c r="T64" i="11"/>
  <c r="R64" i="11"/>
  <c r="X63" i="11"/>
  <c r="V63" i="11"/>
  <c r="T63" i="11"/>
  <c r="T71" i="11" s="1"/>
  <c r="R63" i="11"/>
  <c r="Y53" i="11"/>
  <c r="W53" i="11"/>
  <c r="U53" i="11"/>
  <c r="S53" i="11"/>
  <c r="X52" i="11"/>
  <c r="V52" i="11"/>
  <c r="T52" i="11"/>
  <c r="R52" i="11"/>
  <c r="X51" i="11"/>
  <c r="V51" i="11"/>
  <c r="T51" i="11"/>
  <c r="R51" i="11"/>
  <c r="X50" i="11"/>
  <c r="V50" i="11"/>
  <c r="T50" i="11"/>
  <c r="R50" i="11"/>
  <c r="X49" i="11"/>
  <c r="V49" i="11"/>
  <c r="T49" i="11"/>
  <c r="R49" i="11"/>
  <c r="X48" i="11"/>
  <c r="V48" i="11"/>
  <c r="T48" i="11"/>
  <c r="R48" i="11"/>
  <c r="Y47" i="11"/>
  <c r="W47" i="11"/>
  <c r="U47" i="11"/>
  <c r="S47" i="11"/>
  <c r="Y46" i="11"/>
  <c r="W46" i="11"/>
  <c r="U46" i="11"/>
  <c r="U54" i="11" s="1"/>
  <c r="S46" i="11"/>
  <c r="S54" i="11" s="1"/>
  <c r="X46" i="11"/>
  <c r="T46" i="11"/>
  <c r="X38" i="11"/>
  <c r="V38" i="11"/>
  <c r="T38" i="11"/>
  <c r="R38" i="11"/>
  <c r="Y37" i="11"/>
  <c r="W37" i="11"/>
  <c r="U37" i="11"/>
  <c r="S37" i="11"/>
  <c r="Y36" i="11"/>
  <c r="W36" i="11"/>
  <c r="U36" i="11"/>
  <c r="S36" i="11"/>
  <c r="Y35" i="11"/>
  <c r="W35" i="11"/>
  <c r="U35" i="11"/>
  <c r="S35" i="11"/>
  <c r="Y34" i="11"/>
  <c r="W34" i="11"/>
  <c r="U34" i="11"/>
  <c r="S34" i="11"/>
  <c r="Y33" i="11"/>
  <c r="W33" i="11"/>
  <c r="U33" i="11"/>
  <c r="S33" i="11"/>
  <c r="X32" i="11"/>
  <c r="V32" i="11"/>
  <c r="T32" i="11"/>
  <c r="R32" i="11"/>
  <c r="X31" i="11"/>
  <c r="V31" i="11"/>
  <c r="T31" i="11"/>
  <c r="R31" i="11"/>
  <c r="M26" i="11"/>
  <c r="Y23" i="11"/>
  <c r="W23" i="11"/>
  <c r="U23" i="11"/>
  <c r="S23" i="11"/>
  <c r="X22" i="11"/>
  <c r="V22" i="11"/>
  <c r="T22" i="11"/>
  <c r="R22" i="11"/>
  <c r="X21" i="11"/>
  <c r="V21" i="11"/>
  <c r="T21" i="11"/>
  <c r="R21" i="11"/>
  <c r="X20" i="11"/>
  <c r="V20" i="11"/>
  <c r="T20" i="11"/>
  <c r="R20" i="11"/>
  <c r="X19" i="11"/>
  <c r="V19" i="11"/>
  <c r="T19" i="11"/>
  <c r="R19" i="11"/>
  <c r="X18" i="11"/>
  <c r="V18" i="11"/>
  <c r="T18" i="11"/>
  <c r="R18" i="11"/>
  <c r="Y17" i="11"/>
  <c r="W17" i="11"/>
  <c r="U17" i="11"/>
  <c r="S17" i="11"/>
  <c r="Y16" i="11"/>
  <c r="W16" i="11"/>
  <c r="U16" i="11"/>
  <c r="S16" i="11"/>
  <c r="V46" i="11"/>
  <c r="V54" i="11" s="1"/>
  <c r="R46" i="11"/>
  <c r="Y38" i="11"/>
  <c r="W38" i="11"/>
  <c r="U38" i="11"/>
  <c r="S38" i="11"/>
  <c r="X37" i="11"/>
  <c r="V37" i="11"/>
  <c r="T37" i="11"/>
  <c r="R37" i="11"/>
  <c r="X36" i="11"/>
  <c r="V36" i="11"/>
  <c r="T36" i="11"/>
  <c r="R36" i="11"/>
  <c r="X35" i="11"/>
  <c r="V35" i="11"/>
  <c r="T35" i="11"/>
  <c r="R35" i="11"/>
  <c r="X34" i="11"/>
  <c r="V34" i="11"/>
  <c r="T34" i="11"/>
  <c r="R34" i="11"/>
  <c r="X33" i="11"/>
  <c r="V33" i="11"/>
  <c r="T33" i="11"/>
  <c r="R33" i="11"/>
  <c r="Y32" i="11"/>
  <c r="W32" i="11"/>
  <c r="U32" i="11"/>
  <c r="S32" i="11"/>
  <c r="Y31" i="11"/>
  <c r="W31" i="11"/>
  <c r="U31" i="11"/>
  <c r="S31" i="11"/>
  <c r="X23" i="11"/>
  <c r="V23" i="11"/>
  <c r="T23" i="11"/>
  <c r="R23" i="11"/>
  <c r="AC22" i="11"/>
  <c r="Y22" i="11"/>
  <c r="W22" i="11"/>
  <c r="U22" i="11"/>
  <c r="S22" i="11"/>
  <c r="AC21" i="11"/>
  <c r="Y21" i="11"/>
  <c r="W21" i="11"/>
  <c r="U21" i="11"/>
  <c r="S21" i="11"/>
  <c r="AC20" i="11"/>
  <c r="Y20" i="11"/>
  <c r="W20" i="11"/>
  <c r="U20" i="11"/>
  <c r="S20" i="11"/>
  <c r="AC19" i="11"/>
  <c r="Y19" i="11"/>
  <c r="W19" i="11"/>
  <c r="U19" i="11"/>
  <c r="S19" i="11"/>
  <c r="Y18" i="11"/>
  <c r="W18" i="11"/>
  <c r="U18" i="11"/>
  <c r="S18" i="11"/>
  <c r="X17" i="11"/>
  <c r="V17" i="11"/>
  <c r="T17" i="11"/>
  <c r="R17" i="11"/>
  <c r="X16" i="11"/>
  <c r="V16" i="11"/>
  <c r="V24" i="11" s="1"/>
  <c r="T16" i="11"/>
  <c r="R16" i="11"/>
  <c r="AO49" i="11"/>
  <c r="AM49" i="11"/>
  <c r="AO51" i="11"/>
  <c r="AM51" i="11"/>
  <c r="AO63" i="11"/>
  <c r="AC69" i="11" s="1"/>
  <c r="AM63" i="11"/>
  <c r="AM47" i="11"/>
  <c r="AO47" i="11"/>
  <c r="AM65" i="11"/>
  <c r="AO65" i="11"/>
  <c r="AO67" i="11"/>
  <c r="AM67" i="11"/>
  <c r="AO69" i="11"/>
  <c r="AM69" i="11"/>
  <c r="AO79" i="11"/>
  <c r="AM79" i="11"/>
  <c r="AM80" i="11"/>
  <c r="AO80" i="11"/>
  <c r="AM82" i="11"/>
  <c r="AO82" i="11"/>
  <c r="AO85" i="11"/>
  <c r="AM85" i="11"/>
  <c r="AO93" i="11"/>
  <c r="AC99" i="11" s="1"/>
  <c r="N97" i="11" s="1"/>
  <c r="N98" i="11" s="1"/>
  <c r="N99" i="11" s="1"/>
  <c r="AM93" i="11"/>
  <c r="AM95" i="11"/>
  <c r="AO95" i="11"/>
  <c r="AM96" i="11"/>
  <c r="AO96" i="11"/>
  <c r="AM98" i="11"/>
  <c r="AO98" i="11"/>
  <c r="AM18" i="11"/>
  <c r="AO18" i="11"/>
  <c r="AC36" i="11"/>
  <c r="AC35" i="11"/>
  <c r="AC34" i="11"/>
  <c r="M41" i="11"/>
  <c r="AO33" i="11"/>
  <c r="AM33" i="11"/>
  <c r="AO23" i="11"/>
  <c r="AM23" i="11"/>
  <c r="AO17" i="11"/>
  <c r="AM17" i="11"/>
  <c r="AM20" i="11"/>
  <c r="AM22" i="11"/>
  <c r="M88" i="10"/>
  <c r="AC83" i="10"/>
  <c r="AC81" i="10"/>
  <c r="AC82" i="10"/>
  <c r="AC51" i="10"/>
  <c r="AC50" i="10"/>
  <c r="AC49" i="10"/>
  <c r="M56" i="10"/>
  <c r="AM23" i="10"/>
  <c r="AO23" i="10"/>
  <c r="M41" i="10"/>
  <c r="AC36" i="10"/>
  <c r="AC35" i="10"/>
  <c r="AC34" i="10"/>
  <c r="AO37" i="10"/>
  <c r="AM37" i="10"/>
  <c r="AO48" i="10"/>
  <c r="AM48" i="10"/>
  <c r="AO50" i="10"/>
  <c r="AM50" i="10"/>
  <c r="AO52" i="10"/>
  <c r="AM52" i="10"/>
  <c r="AM46" i="10"/>
  <c r="AO46" i="10"/>
  <c r="AC52" i="10" s="1"/>
  <c r="AM53" i="10"/>
  <c r="AO53" i="10"/>
  <c r="AM65" i="10"/>
  <c r="AO65" i="10"/>
  <c r="AM67" i="10"/>
  <c r="AO67" i="10"/>
  <c r="AO69" i="10"/>
  <c r="AM69" i="10"/>
  <c r="AO79" i="10"/>
  <c r="AM79" i="10"/>
  <c r="AM80" i="10"/>
  <c r="AO80" i="10"/>
  <c r="AM82" i="10"/>
  <c r="AO82" i="10"/>
  <c r="AO84" i="10"/>
  <c r="AM84" i="10"/>
  <c r="AO94" i="10"/>
  <c r="AM94" i="10"/>
  <c r="AO95" i="10"/>
  <c r="AM95" i="10"/>
  <c r="AO100" i="10"/>
  <c r="AM100" i="10"/>
  <c r="AM98" i="10"/>
  <c r="AO98" i="10"/>
  <c r="AO22" i="10"/>
  <c r="AM22" i="10"/>
  <c r="AO20" i="10"/>
  <c r="AM20" i="10"/>
  <c r="AO18" i="10"/>
  <c r="AM18" i="10"/>
  <c r="M103" i="10"/>
  <c r="AC98" i="10"/>
  <c r="AC97" i="10"/>
  <c r="AC96" i="10"/>
  <c r="AC68" i="10"/>
  <c r="M73" i="10"/>
  <c r="AC66" i="10"/>
  <c r="AC67" i="10"/>
  <c r="AM36" i="10"/>
  <c r="AO36" i="10"/>
  <c r="AM35" i="10"/>
  <c r="AO35" i="10"/>
  <c r="AM34" i="10"/>
  <c r="AO34" i="10"/>
  <c r="AM33" i="10"/>
  <c r="AO33" i="10"/>
  <c r="AM17" i="10"/>
  <c r="AO17" i="10"/>
  <c r="AM16" i="10"/>
  <c r="AO16" i="10"/>
  <c r="AC22" i="10" s="1"/>
  <c r="AO32" i="10"/>
  <c r="AM32" i="10"/>
  <c r="AO31" i="10"/>
  <c r="AC37" i="10" s="1"/>
  <c r="AM31" i="10"/>
  <c r="Y100" i="10"/>
  <c r="W100" i="10"/>
  <c r="U100" i="10"/>
  <c r="S100" i="10"/>
  <c r="X99" i="10"/>
  <c r="V99" i="10"/>
  <c r="T99" i="10"/>
  <c r="R99" i="10"/>
  <c r="X98" i="10"/>
  <c r="V98" i="10"/>
  <c r="T98" i="10"/>
  <c r="R98" i="10"/>
  <c r="X97" i="10"/>
  <c r="V97" i="10"/>
  <c r="T97" i="10"/>
  <c r="R97" i="10"/>
  <c r="X100" i="10"/>
  <c r="V100" i="10"/>
  <c r="T100" i="10"/>
  <c r="R100" i="10"/>
  <c r="Y99" i="10"/>
  <c r="W99" i="10"/>
  <c r="U99" i="10"/>
  <c r="S99" i="10"/>
  <c r="Y98" i="10"/>
  <c r="W98" i="10"/>
  <c r="U98" i="10"/>
  <c r="S98" i="10"/>
  <c r="Y97" i="10"/>
  <c r="W97" i="10"/>
  <c r="U97" i="10"/>
  <c r="S97" i="10"/>
  <c r="Y96" i="10"/>
  <c r="W96" i="10"/>
  <c r="U96" i="10"/>
  <c r="S96" i="10"/>
  <c r="X96" i="10"/>
  <c r="T96" i="10"/>
  <c r="X95" i="10"/>
  <c r="V95" i="10"/>
  <c r="T95" i="10"/>
  <c r="R95" i="10"/>
  <c r="Y94" i="10"/>
  <c r="W94" i="10"/>
  <c r="U94" i="10"/>
  <c r="S94" i="10"/>
  <c r="Y93" i="10"/>
  <c r="W93" i="10"/>
  <c r="U93" i="10"/>
  <c r="S93" i="10"/>
  <c r="X85" i="10"/>
  <c r="V85" i="10"/>
  <c r="T85" i="10"/>
  <c r="R85" i="10"/>
  <c r="Y84" i="10"/>
  <c r="W84" i="10"/>
  <c r="U84" i="10"/>
  <c r="S84" i="10"/>
  <c r="V96" i="10"/>
  <c r="R96" i="10"/>
  <c r="Y95" i="10"/>
  <c r="W95" i="10"/>
  <c r="U95" i="10"/>
  <c r="S95" i="10"/>
  <c r="X94" i="10"/>
  <c r="V94" i="10"/>
  <c r="T94" i="10"/>
  <c r="R94" i="10"/>
  <c r="X93" i="10"/>
  <c r="X101" i="10" s="1"/>
  <c r="V93" i="10"/>
  <c r="T93" i="10"/>
  <c r="R93" i="10"/>
  <c r="Y85" i="10"/>
  <c r="W85" i="10"/>
  <c r="U85" i="10"/>
  <c r="S85" i="10"/>
  <c r="X84" i="10"/>
  <c r="V84" i="10"/>
  <c r="T84" i="10"/>
  <c r="R84" i="10"/>
  <c r="X83" i="10"/>
  <c r="V83" i="10"/>
  <c r="T83" i="10"/>
  <c r="R83" i="10"/>
  <c r="X82" i="10"/>
  <c r="V82" i="10"/>
  <c r="T82" i="10"/>
  <c r="R82" i="10"/>
  <c r="X81" i="10"/>
  <c r="V81" i="10"/>
  <c r="T81" i="10"/>
  <c r="R81" i="10"/>
  <c r="W83" i="10"/>
  <c r="S83" i="10"/>
  <c r="Y82" i="10"/>
  <c r="U82" i="10"/>
  <c r="W81" i="10"/>
  <c r="S81" i="10"/>
  <c r="X80" i="10"/>
  <c r="V80" i="10"/>
  <c r="T80" i="10"/>
  <c r="R80" i="10"/>
  <c r="Y79" i="10"/>
  <c r="W79" i="10"/>
  <c r="U79" i="10"/>
  <c r="S79" i="10"/>
  <c r="Y78" i="10"/>
  <c r="W78" i="10"/>
  <c r="U78" i="10"/>
  <c r="S78" i="10"/>
  <c r="X70" i="10"/>
  <c r="V70" i="10"/>
  <c r="T70" i="10"/>
  <c r="R70" i="10"/>
  <c r="Y69" i="10"/>
  <c r="W69" i="10"/>
  <c r="U69" i="10"/>
  <c r="S69" i="10"/>
  <c r="Y68" i="10"/>
  <c r="W68" i="10"/>
  <c r="U68" i="10"/>
  <c r="S68" i="10"/>
  <c r="Y83" i="10"/>
  <c r="U83" i="10"/>
  <c r="W82" i="10"/>
  <c r="S82" i="10"/>
  <c r="Y81" i="10"/>
  <c r="U81" i="10"/>
  <c r="Y80" i="10"/>
  <c r="W80" i="10"/>
  <c r="U80" i="10"/>
  <c r="S80" i="10"/>
  <c r="X79" i="10"/>
  <c r="V79" i="10"/>
  <c r="T79" i="10"/>
  <c r="R79" i="10"/>
  <c r="X78" i="10"/>
  <c r="V78" i="10"/>
  <c r="T78" i="10"/>
  <c r="R78" i="10"/>
  <c r="Y70" i="10"/>
  <c r="W70" i="10"/>
  <c r="U70" i="10"/>
  <c r="S70" i="10"/>
  <c r="X69" i="10"/>
  <c r="V69" i="10"/>
  <c r="T69" i="10"/>
  <c r="R69" i="10"/>
  <c r="X68" i="10"/>
  <c r="V68" i="10"/>
  <c r="T68" i="10"/>
  <c r="R68" i="10"/>
  <c r="X67" i="10"/>
  <c r="V67" i="10"/>
  <c r="T67" i="10"/>
  <c r="R67" i="10"/>
  <c r="X66" i="10"/>
  <c r="V66" i="10"/>
  <c r="T66" i="10"/>
  <c r="R66" i="10"/>
  <c r="X65" i="10"/>
  <c r="V65" i="10"/>
  <c r="T65" i="10"/>
  <c r="R65" i="10"/>
  <c r="Y67" i="10"/>
  <c r="U67" i="10"/>
  <c r="W66" i="10"/>
  <c r="S66" i="10"/>
  <c r="Y65" i="10"/>
  <c r="U65" i="10"/>
  <c r="Y64" i="10"/>
  <c r="W64" i="10"/>
  <c r="U64" i="10"/>
  <c r="S64" i="10"/>
  <c r="Y63" i="10"/>
  <c r="W63" i="10"/>
  <c r="U63" i="10"/>
  <c r="S63" i="10"/>
  <c r="X53" i="10"/>
  <c r="V53" i="10"/>
  <c r="T53" i="10"/>
  <c r="R53" i="10"/>
  <c r="Y52" i="10"/>
  <c r="W52" i="10"/>
  <c r="U52" i="10"/>
  <c r="S52" i="10"/>
  <c r="Y51" i="10"/>
  <c r="W51" i="10"/>
  <c r="U51" i="10"/>
  <c r="S51" i="10"/>
  <c r="Y50" i="10"/>
  <c r="W50" i="10"/>
  <c r="U50" i="10"/>
  <c r="S50" i="10"/>
  <c r="Y49" i="10"/>
  <c r="W49" i="10"/>
  <c r="U49" i="10"/>
  <c r="S49" i="10"/>
  <c r="Y48" i="10"/>
  <c r="W48" i="10"/>
  <c r="U48" i="10"/>
  <c r="S48" i="10"/>
  <c r="X47" i="10"/>
  <c r="V47" i="10"/>
  <c r="T47" i="10"/>
  <c r="R47" i="10"/>
  <c r="X46" i="10"/>
  <c r="V46" i="10"/>
  <c r="T46" i="10"/>
  <c r="R46" i="10"/>
  <c r="W67" i="10"/>
  <c r="S67" i="10"/>
  <c r="Y66" i="10"/>
  <c r="U66" i="10"/>
  <c r="W65" i="10"/>
  <c r="S65" i="10"/>
  <c r="X64" i="10"/>
  <c r="V64" i="10"/>
  <c r="T64" i="10"/>
  <c r="R64" i="10"/>
  <c r="X63" i="10"/>
  <c r="X71" i="10" s="1"/>
  <c r="V63" i="10"/>
  <c r="T63" i="10"/>
  <c r="T71" i="10" s="1"/>
  <c r="R63" i="10"/>
  <c r="Y53" i="10"/>
  <c r="W53" i="10"/>
  <c r="U53" i="10"/>
  <c r="S53" i="10"/>
  <c r="X52" i="10"/>
  <c r="V52" i="10"/>
  <c r="T52" i="10"/>
  <c r="R52" i="10"/>
  <c r="X51" i="10"/>
  <c r="V51" i="10"/>
  <c r="T51" i="10"/>
  <c r="R51" i="10"/>
  <c r="X50" i="10"/>
  <c r="V50" i="10"/>
  <c r="T50" i="10"/>
  <c r="R50" i="10"/>
  <c r="X49" i="10"/>
  <c r="V49" i="10"/>
  <c r="T49" i="10"/>
  <c r="R49" i="10"/>
  <c r="X48" i="10"/>
  <c r="V48" i="10"/>
  <c r="T48" i="10"/>
  <c r="R48" i="10"/>
  <c r="Y47" i="10"/>
  <c r="W47" i="10"/>
  <c r="U47" i="10"/>
  <c r="S47" i="10"/>
  <c r="Y46" i="10"/>
  <c r="Y54" i="10" s="1"/>
  <c r="W46" i="10"/>
  <c r="U46" i="10"/>
  <c r="S46" i="10"/>
  <c r="X38" i="10"/>
  <c r="V38" i="10"/>
  <c r="T38" i="10"/>
  <c r="R38" i="10"/>
  <c r="Y37" i="10"/>
  <c r="W37" i="10"/>
  <c r="U37" i="10"/>
  <c r="S37" i="10"/>
  <c r="W38" i="10"/>
  <c r="S38" i="10"/>
  <c r="V37" i="10"/>
  <c r="R37" i="10"/>
  <c r="X36" i="10"/>
  <c r="V36" i="10"/>
  <c r="T36" i="10"/>
  <c r="R36" i="10"/>
  <c r="X35" i="10"/>
  <c r="V35" i="10"/>
  <c r="T35" i="10"/>
  <c r="R35" i="10"/>
  <c r="X34" i="10"/>
  <c r="V34" i="10"/>
  <c r="T34" i="10"/>
  <c r="R34" i="10"/>
  <c r="X33" i="10"/>
  <c r="V33" i="10"/>
  <c r="T33" i="10"/>
  <c r="R33" i="10"/>
  <c r="Y32" i="10"/>
  <c r="W32" i="10"/>
  <c r="U32" i="10"/>
  <c r="S32" i="10"/>
  <c r="Y31" i="10"/>
  <c r="W31" i="10"/>
  <c r="U31" i="10"/>
  <c r="S31" i="10"/>
  <c r="X23" i="10"/>
  <c r="V23" i="10"/>
  <c r="T23" i="10"/>
  <c r="R23" i="10"/>
  <c r="Y22" i="10"/>
  <c r="W22" i="10"/>
  <c r="U22" i="10"/>
  <c r="S22" i="10"/>
  <c r="AC21" i="10"/>
  <c r="Y21" i="10"/>
  <c r="W21" i="10"/>
  <c r="U21" i="10"/>
  <c r="S21" i="10"/>
  <c r="AC20" i="10"/>
  <c r="Y20" i="10"/>
  <c r="W20" i="10"/>
  <c r="U20" i="10"/>
  <c r="S20" i="10"/>
  <c r="AC19" i="10"/>
  <c r="Y19" i="10"/>
  <c r="W19" i="10"/>
  <c r="U19" i="10"/>
  <c r="S19" i="10"/>
  <c r="Y18" i="10"/>
  <c r="W18" i="10"/>
  <c r="U18" i="10"/>
  <c r="S18" i="10"/>
  <c r="X17" i="10"/>
  <c r="V17" i="10"/>
  <c r="T17" i="10"/>
  <c r="R17" i="10"/>
  <c r="X16" i="10"/>
  <c r="V16" i="10"/>
  <c r="T16" i="10"/>
  <c r="R16" i="10"/>
  <c r="Y38" i="10"/>
  <c r="U38" i="10"/>
  <c r="X37" i="10"/>
  <c r="T37" i="10"/>
  <c r="Y36" i="10"/>
  <c r="W36" i="10"/>
  <c r="U36" i="10"/>
  <c r="S36" i="10"/>
  <c r="Y35" i="10"/>
  <c r="W35" i="10"/>
  <c r="U35" i="10"/>
  <c r="S35" i="10"/>
  <c r="Y34" i="10"/>
  <c r="W34" i="10"/>
  <c r="U34" i="10"/>
  <c r="S34" i="10"/>
  <c r="Y33" i="10"/>
  <c r="W33" i="10"/>
  <c r="U33" i="10"/>
  <c r="S33" i="10"/>
  <c r="X32" i="10"/>
  <c r="V32" i="10"/>
  <c r="T32" i="10"/>
  <c r="R32" i="10"/>
  <c r="X31" i="10"/>
  <c r="V31" i="10"/>
  <c r="T31" i="10"/>
  <c r="R31" i="10"/>
  <c r="M26" i="10"/>
  <c r="Y23" i="10"/>
  <c r="W23" i="10"/>
  <c r="U23" i="10"/>
  <c r="S23" i="10"/>
  <c r="X22" i="10"/>
  <c r="V22" i="10"/>
  <c r="T22" i="10"/>
  <c r="R22" i="10"/>
  <c r="X21" i="10"/>
  <c r="V21" i="10"/>
  <c r="T21" i="10"/>
  <c r="R21" i="10"/>
  <c r="X20" i="10"/>
  <c r="V20" i="10"/>
  <c r="T20" i="10"/>
  <c r="R20" i="10"/>
  <c r="X19" i="10"/>
  <c r="V19" i="10"/>
  <c r="T19" i="10"/>
  <c r="R19" i="10"/>
  <c r="X18" i="10"/>
  <c r="V18" i="10"/>
  <c r="T18" i="10"/>
  <c r="R18" i="10"/>
  <c r="Y17" i="10"/>
  <c r="W17" i="10"/>
  <c r="U17" i="10"/>
  <c r="S17" i="10"/>
  <c r="Y16" i="10"/>
  <c r="W16" i="10"/>
  <c r="U16" i="10"/>
  <c r="S16" i="10"/>
  <c r="AM38" i="10"/>
  <c r="AO38" i="10"/>
  <c r="AO49" i="10"/>
  <c r="AM49" i="10"/>
  <c r="AO51" i="10"/>
  <c r="AM51" i="10"/>
  <c r="AO63" i="10"/>
  <c r="AC69" i="10" s="1"/>
  <c r="AM63" i="10"/>
  <c r="AM47" i="10"/>
  <c r="AO47" i="10"/>
  <c r="AO64" i="10"/>
  <c r="AM64" i="10"/>
  <c r="AM66" i="10"/>
  <c r="AO66" i="10"/>
  <c r="AO68" i="10"/>
  <c r="AM68" i="10"/>
  <c r="AO78" i="10"/>
  <c r="AC84" i="10" s="1"/>
  <c r="AM78" i="10"/>
  <c r="AM70" i="10"/>
  <c r="AO70" i="10"/>
  <c r="AM81" i="10"/>
  <c r="AO81" i="10"/>
  <c r="AO83" i="10"/>
  <c r="AM83" i="10"/>
  <c r="AO93" i="10"/>
  <c r="AC99" i="10" s="1"/>
  <c r="AM93" i="10"/>
  <c r="AM85" i="10"/>
  <c r="AO85" i="10"/>
  <c r="AO96" i="10"/>
  <c r="AM96" i="10"/>
  <c r="AM97" i="10"/>
  <c r="AO97" i="10"/>
  <c r="AM99" i="10"/>
  <c r="AO99" i="10"/>
  <c r="AO21" i="10"/>
  <c r="AM21" i="10"/>
  <c r="AO19" i="10"/>
  <c r="AM19" i="10"/>
  <c r="L159" i="3"/>
  <c r="L158" i="3"/>
  <c r="N145" i="3"/>
  <c r="N128" i="3"/>
  <c r="L129" i="3"/>
  <c r="L128" i="3"/>
  <c r="L127" i="3"/>
  <c r="L117" i="3"/>
  <c r="L116" i="3"/>
  <c r="L115" i="3"/>
  <c r="L112" i="3"/>
  <c r="L111" i="3"/>
  <c r="L110" i="3"/>
  <c r="K118" i="3"/>
  <c r="N111" i="3"/>
  <c r="L113" i="3"/>
  <c r="L114" i="3"/>
  <c r="N113" i="3"/>
  <c r="N130" i="3"/>
  <c r="N143" i="3"/>
  <c r="L130" i="3"/>
  <c r="L131" i="3"/>
  <c r="L132" i="3"/>
  <c r="L133" i="3"/>
  <c r="L134" i="3"/>
  <c r="K135" i="3"/>
  <c r="L142" i="3"/>
  <c r="L143" i="3"/>
  <c r="L144" i="3"/>
  <c r="K165" i="3"/>
  <c r="N158" i="3"/>
  <c r="L160" i="3"/>
  <c r="L162" i="3"/>
  <c r="L145" i="3"/>
  <c r="L146" i="3"/>
  <c r="L147" i="3"/>
  <c r="L148" i="3"/>
  <c r="L149" i="3"/>
  <c r="K150" i="3"/>
  <c r="L157" i="3"/>
  <c r="N160" i="3"/>
  <c r="L161" i="3"/>
  <c r="L163" i="3"/>
  <c r="L164" i="3"/>
  <c r="L80" i="3"/>
  <c r="L79" i="3"/>
  <c r="N81" i="3"/>
  <c r="L78" i="3"/>
  <c r="L70" i="3"/>
  <c r="L69" i="3"/>
  <c r="AI69" i="3"/>
  <c r="AS69" i="3" s="1"/>
  <c r="L68" i="3"/>
  <c r="L67" i="3"/>
  <c r="L66" i="3"/>
  <c r="L65" i="3"/>
  <c r="N64" i="3"/>
  <c r="L64" i="3"/>
  <c r="L63" i="3"/>
  <c r="L82" i="3"/>
  <c r="L84" i="3"/>
  <c r="N66" i="3"/>
  <c r="K71" i="3"/>
  <c r="N79" i="3"/>
  <c r="L81" i="3"/>
  <c r="L83" i="3"/>
  <c r="L85" i="3"/>
  <c r="K101" i="3"/>
  <c r="N94" i="3"/>
  <c r="N96" i="3"/>
  <c r="L93" i="3"/>
  <c r="K86" i="3"/>
  <c r="L94" i="3"/>
  <c r="L95" i="3"/>
  <c r="L96" i="3"/>
  <c r="L97" i="3"/>
  <c r="L98" i="3"/>
  <c r="L99" i="3"/>
  <c r="L100" i="3"/>
  <c r="J54" i="9"/>
  <c r="J55" i="9" s="1"/>
  <c r="I54" i="9"/>
  <c r="I55" i="9" s="1"/>
  <c r="H54" i="9"/>
  <c r="H55" i="9" s="1"/>
  <c r="G54" i="9"/>
  <c r="G55" i="9" s="1"/>
  <c r="F54" i="9"/>
  <c r="F55" i="9" s="1"/>
  <c r="E54" i="9"/>
  <c r="E55" i="9" s="1"/>
  <c r="D54" i="9"/>
  <c r="D55" i="9" s="1"/>
  <c r="C54" i="9"/>
  <c r="C55" i="9" s="1"/>
  <c r="L53" i="9"/>
  <c r="K53" i="9"/>
  <c r="K52" i="9"/>
  <c r="L52" i="9" s="1"/>
  <c r="L51" i="9"/>
  <c r="K51" i="9"/>
  <c r="K50" i="9"/>
  <c r="L50" i="9" s="1"/>
  <c r="K49" i="9"/>
  <c r="L49" i="9" s="1"/>
  <c r="K48" i="9"/>
  <c r="L48" i="9" s="1"/>
  <c r="L47" i="9"/>
  <c r="K47" i="9"/>
  <c r="N46" i="9"/>
  <c r="K46" i="9"/>
  <c r="L46" i="9" s="1"/>
  <c r="J39" i="9"/>
  <c r="J40" i="9" s="1"/>
  <c r="I39" i="9"/>
  <c r="I40" i="9" s="1"/>
  <c r="H39" i="9"/>
  <c r="H40" i="9" s="1"/>
  <c r="G39" i="9"/>
  <c r="G40" i="9" s="1"/>
  <c r="F39" i="9"/>
  <c r="F40" i="9" s="1"/>
  <c r="E39" i="9"/>
  <c r="E40" i="9" s="1"/>
  <c r="D39" i="9"/>
  <c r="D40" i="9" s="1"/>
  <c r="C39" i="9"/>
  <c r="C40" i="9" s="1"/>
  <c r="K38" i="9"/>
  <c r="L38" i="9" s="1"/>
  <c r="K37" i="9"/>
  <c r="L37" i="9" s="1"/>
  <c r="K36" i="9"/>
  <c r="L36" i="9" s="1"/>
  <c r="K35" i="9"/>
  <c r="L35" i="9" s="1"/>
  <c r="K34" i="9"/>
  <c r="K33" i="9"/>
  <c r="L33" i="9" s="1"/>
  <c r="K32" i="9"/>
  <c r="L32" i="9" s="1"/>
  <c r="N31" i="9"/>
  <c r="L31" i="9"/>
  <c r="K31" i="9"/>
  <c r="J24" i="9"/>
  <c r="I24" i="9"/>
  <c r="H24" i="9"/>
  <c r="G24" i="9"/>
  <c r="F24" i="9"/>
  <c r="E24" i="9"/>
  <c r="D24" i="9"/>
  <c r="C24" i="9"/>
  <c r="L23" i="9"/>
  <c r="K23" i="9"/>
  <c r="AH23" i="9" s="1"/>
  <c r="AR23" i="9" s="1"/>
  <c r="K22" i="9"/>
  <c r="K21" i="9"/>
  <c r="K20" i="9"/>
  <c r="AL20" i="9" s="1"/>
  <c r="AV20" i="9" s="1"/>
  <c r="K19" i="9"/>
  <c r="K18" i="9"/>
  <c r="K17" i="9"/>
  <c r="N16" i="9"/>
  <c r="K16" i="9"/>
  <c r="D12" i="9"/>
  <c r="C12" i="9"/>
  <c r="B12" i="9"/>
  <c r="J54" i="8"/>
  <c r="J55" i="8" s="1"/>
  <c r="I54" i="8"/>
  <c r="I55" i="8" s="1"/>
  <c r="H54" i="8"/>
  <c r="H55" i="8" s="1"/>
  <c r="G54" i="8"/>
  <c r="G55" i="8" s="1"/>
  <c r="F54" i="8"/>
  <c r="F55" i="8" s="1"/>
  <c r="E54" i="8"/>
  <c r="E55" i="8" s="1"/>
  <c r="D54" i="8"/>
  <c r="D55" i="8" s="1"/>
  <c r="C54" i="8"/>
  <c r="C55" i="8" s="1"/>
  <c r="K53" i="8"/>
  <c r="L53" i="8" s="1"/>
  <c r="K52" i="8"/>
  <c r="L52" i="8" s="1"/>
  <c r="K51" i="8"/>
  <c r="L51" i="8" s="1"/>
  <c r="K50" i="8"/>
  <c r="L50" i="8" s="1"/>
  <c r="K49" i="8"/>
  <c r="L49" i="8" s="1"/>
  <c r="K48" i="8"/>
  <c r="L48" i="8" s="1"/>
  <c r="K47" i="8"/>
  <c r="L47" i="8" s="1"/>
  <c r="N46" i="8"/>
  <c r="K46" i="8"/>
  <c r="L46" i="8" s="1"/>
  <c r="J39" i="8"/>
  <c r="J40" i="8" s="1"/>
  <c r="I39" i="8"/>
  <c r="I40" i="8" s="1"/>
  <c r="H39" i="8"/>
  <c r="H40" i="8" s="1"/>
  <c r="G39" i="8"/>
  <c r="G40" i="8" s="1"/>
  <c r="F39" i="8"/>
  <c r="F40" i="8" s="1"/>
  <c r="E39" i="8"/>
  <c r="E40" i="8" s="1"/>
  <c r="D39" i="8"/>
  <c r="D40" i="8" s="1"/>
  <c r="C39" i="8"/>
  <c r="C40" i="8" s="1"/>
  <c r="K38" i="8"/>
  <c r="L38" i="8" s="1"/>
  <c r="K37" i="8"/>
  <c r="L37" i="8" s="1"/>
  <c r="K36" i="8"/>
  <c r="L36" i="8" s="1"/>
  <c r="K35" i="8"/>
  <c r="L35" i="8" s="1"/>
  <c r="K34" i="8"/>
  <c r="L34" i="8" s="1"/>
  <c r="K33" i="8"/>
  <c r="K32" i="8"/>
  <c r="L32" i="8" s="1"/>
  <c r="N31" i="8"/>
  <c r="K31" i="8"/>
  <c r="J24" i="8"/>
  <c r="I24" i="8"/>
  <c r="H24" i="8"/>
  <c r="G24" i="8"/>
  <c r="F24" i="8"/>
  <c r="E24" i="8"/>
  <c r="D24" i="8"/>
  <c r="C24" i="8"/>
  <c r="K23" i="8"/>
  <c r="K22" i="8"/>
  <c r="K21" i="8"/>
  <c r="AJ21" i="8" s="1"/>
  <c r="AT21" i="8" s="1"/>
  <c r="K20" i="8"/>
  <c r="AJ20" i="8" s="1"/>
  <c r="AT20" i="8" s="1"/>
  <c r="K19" i="8"/>
  <c r="AJ19" i="8" s="1"/>
  <c r="AT19" i="8" s="1"/>
  <c r="K18" i="8"/>
  <c r="AJ18" i="8" s="1"/>
  <c r="AT18" i="8" s="1"/>
  <c r="K17" i="8"/>
  <c r="N16" i="8"/>
  <c r="K16" i="8"/>
  <c r="D12" i="8"/>
  <c r="C12" i="8"/>
  <c r="B12" i="8"/>
  <c r="J54" i="7"/>
  <c r="J55" i="7" s="1"/>
  <c r="I54" i="7"/>
  <c r="I55" i="7" s="1"/>
  <c r="H54" i="7"/>
  <c r="H55" i="7" s="1"/>
  <c r="G54" i="7"/>
  <c r="G55" i="7" s="1"/>
  <c r="F54" i="7"/>
  <c r="F55" i="7" s="1"/>
  <c r="E54" i="7"/>
  <c r="E55" i="7" s="1"/>
  <c r="D54" i="7"/>
  <c r="D55" i="7" s="1"/>
  <c r="C54" i="7"/>
  <c r="C55" i="7" s="1"/>
  <c r="L53" i="7"/>
  <c r="K53" i="7"/>
  <c r="K52" i="7"/>
  <c r="L52" i="7" s="1"/>
  <c r="K51" i="7"/>
  <c r="L51" i="7" s="1"/>
  <c r="K50" i="7"/>
  <c r="L50" i="7" s="1"/>
  <c r="K49" i="7"/>
  <c r="L49" i="7" s="1"/>
  <c r="K48" i="7"/>
  <c r="L48" i="7" s="1"/>
  <c r="K47" i="7"/>
  <c r="L47" i="7" s="1"/>
  <c r="N46" i="7"/>
  <c r="K46" i="7"/>
  <c r="L46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K38" i="7"/>
  <c r="L38" i="7" s="1"/>
  <c r="K37" i="7"/>
  <c r="L37" i="7" s="1"/>
  <c r="K36" i="7"/>
  <c r="L36" i="7" s="1"/>
  <c r="K35" i="7"/>
  <c r="L35" i="7" s="1"/>
  <c r="K34" i="7"/>
  <c r="L33" i="7"/>
  <c r="K33" i="7"/>
  <c r="K32" i="7"/>
  <c r="L32" i="7" s="1"/>
  <c r="N31" i="7"/>
  <c r="K31" i="7"/>
  <c r="J24" i="7"/>
  <c r="I24" i="7"/>
  <c r="AK36" i="7" s="1"/>
  <c r="AU36" i="7" s="1"/>
  <c r="H24" i="7"/>
  <c r="G24" i="7"/>
  <c r="AI34" i="7" s="1"/>
  <c r="AS34" i="7" s="1"/>
  <c r="F24" i="7"/>
  <c r="E24" i="7"/>
  <c r="AG36" i="7" s="1"/>
  <c r="AQ36" i="7" s="1"/>
  <c r="D24" i="7"/>
  <c r="C24" i="7"/>
  <c r="AE34" i="7" s="1"/>
  <c r="K23" i="7"/>
  <c r="K22" i="7"/>
  <c r="AL22" i="7" s="1"/>
  <c r="AV22" i="7" s="1"/>
  <c r="K21" i="7"/>
  <c r="AL21" i="7" s="1"/>
  <c r="AV21" i="7" s="1"/>
  <c r="L20" i="7"/>
  <c r="K20" i="7"/>
  <c r="AL20" i="7" s="1"/>
  <c r="AV20" i="7" s="1"/>
  <c r="K19" i="7"/>
  <c r="AL19" i="7" s="1"/>
  <c r="AV19" i="7" s="1"/>
  <c r="K18" i="7"/>
  <c r="K17" i="7"/>
  <c r="N16" i="7"/>
  <c r="K16" i="7"/>
  <c r="D12" i="7"/>
  <c r="C12" i="7"/>
  <c r="B12" i="7"/>
  <c r="J54" i="6"/>
  <c r="J55" i="6" s="1"/>
  <c r="I54" i="6"/>
  <c r="I55" i="6" s="1"/>
  <c r="H54" i="6"/>
  <c r="H55" i="6" s="1"/>
  <c r="G54" i="6"/>
  <c r="G55" i="6" s="1"/>
  <c r="F54" i="6"/>
  <c r="F55" i="6" s="1"/>
  <c r="E54" i="6"/>
  <c r="E55" i="6" s="1"/>
  <c r="D54" i="6"/>
  <c r="D55" i="6" s="1"/>
  <c r="C54" i="6"/>
  <c r="C55" i="6" s="1"/>
  <c r="K53" i="6"/>
  <c r="L53" i="6" s="1"/>
  <c r="K52" i="6"/>
  <c r="L52" i="6" s="1"/>
  <c r="K51" i="6"/>
  <c r="L51" i="6" s="1"/>
  <c r="L50" i="6"/>
  <c r="K50" i="6"/>
  <c r="K49" i="6"/>
  <c r="L49" i="6" s="1"/>
  <c r="K48" i="6"/>
  <c r="L48" i="6" s="1"/>
  <c r="K47" i="6"/>
  <c r="L47" i="6" s="1"/>
  <c r="N46" i="6"/>
  <c r="K46" i="6"/>
  <c r="L46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K38" i="6"/>
  <c r="L38" i="6" s="1"/>
  <c r="K37" i="6"/>
  <c r="L37" i="6" s="1"/>
  <c r="K36" i="6"/>
  <c r="L36" i="6" s="1"/>
  <c r="K35" i="6"/>
  <c r="L35" i="6" s="1"/>
  <c r="K34" i="6"/>
  <c r="L34" i="6" s="1"/>
  <c r="K33" i="6"/>
  <c r="L33" i="6" s="1"/>
  <c r="K32" i="6"/>
  <c r="L32" i="6" s="1"/>
  <c r="N31" i="6"/>
  <c r="K31" i="6"/>
  <c r="J24" i="6"/>
  <c r="I24" i="6"/>
  <c r="AK36" i="6" s="1"/>
  <c r="AU36" i="6" s="1"/>
  <c r="H24" i="6"/>
  <c r="G24" i="6"/>
  <c r="F24" i="6"/>
  <c r="E24" i="6"/>
  <c r="AG36" i="6" s="1"/>
  <c r="AQ36" i="6" s="1"/>
  <c r="D24" i="6"/>
  <c r="C24" i="6"/>
  <c r="AE34" i="6" s="1"/>
  <c r="K23" i="6"/>
  <c r="L23" i="6" s="1"/>
  <c r="K22" i="6"/>
  <c r="AK22" i="6" s="1"/>
  <c r="AU22" i="6" s="1"/>
  <c r="K21" i="6"/>
  <c r="K20" i="6"/>
  <c r="K19" i="6"/>
  <c r="AF19" i="6" s="1"/>
  <c r="AP19" i="6" s="1"/>
  <c r="K18" i="6"/>
  <c r="AK18" i="6" s="1"/>
  <c r="AU18" i="6" s="1"/>
  <c r="K17" i="6"/>
  <c r="N16" i="6"/>
  <c r="K16" i="6"/>
  <c r="D12" i="6"/>
  <c r="C12" i="6"/>
  <c r="B12" i="6"/>
  <c r="AI48" i="4"/>
  <c r="AS48" i="4" s="1"/>
  <c r="AI38" i="4"/>
  <c r="AS38" i="4" s="1"/>
  <c r="AE21" i="4"/>
  <c r="AI18" i="4"/>
  <c r="AS18" i="4" s="1"/>
  <c r="AI53" i="3"/>
  <c r="AS53" i="3" s="1"/>
  <c r="AF51" i="3"/>
  <c r="AP51" i="3" s="1"/>
  <c r="AG49" i="3"/>
  <c r="AQ49" i="3" s="1"/>
  <c r="AI47" i="3"/>
  <c r="AS47" i="3" s="1"/>
  <c r="AK36" i="3"/>
  <c r="AU36" i="3" s="1"/>
  <c r="AF33" i="3"/>
  <c r="AP33" i="3" s="1"/>
  <c r="AG31" i="3"/>
  <c r="AQ31" i="3" s="1"/>
  <c r="AG18" i="3"/>
  <c r="AQ18" i="3" s="1"/>
  <c r="AI16" i="3"/>
  <c r="AS16" i="3" s="1"/>
  <c r="AH16" i="3"/>
  <c r="AR16" i="3" s="1"/>
  <c r="N46" i="4"/>
  <c r="N31" i="4"/>
  <c r="N16" i="4"/>
  <c r="N46" i="3"/>
  <c r="N31" i="3"/>
  <c r="N16" i="3"/>
  <c r="E40" i="4"/>
  <c r="K46" i="4"/>
  <c r="K47" i="4"/>
  <c r="L47" i="4" s="1"/>
  <c r="K48" i="4"/>
  <c r="L48" i="4" s="1"/>
  <c r="K46" i="3"/>
  <c r="L46" i="3" s="1"/>
  <c r="K47" i="3"/>
  <c r="L47" i="3" s="1"/>
  <c r="J54" i="4"/>
  <c r="J55" i="4" s="1"/>
  <c r="I54" i="4"/>
  <c r="I55" i="4" s="1"/>
  <c r="H54" i="4"/>
  <c r="H55" i="4" s="1"/>
  <c r="G54" i="4"/>
  <c r="G55" i="4" s="1"/>
  <c r="F54" i="4"/>
  <c r="F55" i="4" s="1"/>
  <c r="E54" i="4"/>
  <c r="E55" i="4" s="1"/>
  <c r="D54" i="4"/>
  <c r="D55" i="4" s="1"/>
  <c r="C54" i="4"/>
  <c r="K53" i="4"/>
  <c r="L53" i="4" s="1"/>
  <c r="K52" i="4"/>
  <c r="L52" i="4" s="1"/>
  <c r="K51" i="4"/>
  <c r="L51" i="4" s="1"/>
  <c r="K50" i="4"/>
  <c r="L50" i="4" s="1"/>
  <c r="K49" i="4"/>
  <c r="L49" i="4" s="1"/>
  <c r="J54" i="3"/>
  <c r="J55" i="3" s="1"/>
  <c r="I54" i="3"/>
  <c r="I55" i="3" s="1"/>
  <c r="H54" i="3"/>
  <c r="H55" i="3" s="1"/>
  <c r="G54" i="3"/>
  <c r="G55" i="3" s="1"/>
  <c r="F54" i="3"/>
  <c r="F55" i="3" s="1"/>
  <c r="E54" i="3"/>
  <c r="E55" i="3" s="1"/>
  <c r="D54" i="3"/>
  <c r="D55" i="3" s="1"/>
  <c r="C54" i="3"/>
  <c r="C55" i="3" s="1"/>
  <c r="K53" i="3"/>
  <c r="L53" i="3" s="1"/>
  <c r="K52" i="3"/>
  <c r="L52" i="3" s="1"/>
  <c r="K51" i="3"/>
  <c r="L51" i="3" s="1"/>
  <c r="K50" i="3"/>
  <c r="L50" i="3" s="1"/>
  <c r="K49" i="3"/>
  <c r="L49" i="3" s="1"/>
  <c r="K48" i="3"/>
  <c r="L48" i="3" s="1"/>
  <c r="D12" i="4"/>
  <c r="C12" i="4"/>
  <c r="B12" i="4"/>
  <c r="J39" i="4"/>
  <c r="J40" i="4" s="1"/>
  <c r="I39" i="4"/>
  <c r="I40" i="4" s="1"/>
  <c r="H39" i="4"/>
  <c r="H40" i="4" s="1"/>
  <c r="G39" i="4"/>
  <c r="G40" i="4" s="1"/>
  <c r="F39" i="4"/>
  <c r="F40" i="4" s="1"/>
  <c r="E39" i="4"/>
  <c r="D39" i="4"/>
  <c r="D40" i="4" s="1"/>
  <c r="C39" i="4"/>
  <c r="C40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J24" i="4"/>
  <c r="AL51" i="4" s="1"/>
  <c r="AV51" i="4" s="1"/>
  <c r="I24" i="4"/>
  <c r="AK21" i="4" s="1"/>
  <c r="AU21" i="4" s="1"/>
  <c r="H24" i="4"/>
  <c r="G24" i="4"/>
  <c r="F24" i="4"/>
  <c r="E24" i="4"/>
  <c r="AG50" i="4" s="1"/>
  <c r="AQ50" i="4" s="1"/>
  <c r="D24" i="4"/>
  <c r="C24" i="4"/>
  <c r="AE47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K38" i="3"/>
  <c r="L38" i="3" s="1"/>
  <c r="K37" i="3"/>
  <c r="L37" i="3" s="1"/>
  <c r="K36" i="3"/>
  <c r="L36" i="3" s="1"/>
  <c r="K35" i="3"/>
  <c r="L35" i="3" s="1"/>
  <c r="K34" i="3"/>
  <c r="L34" i="3" s="1"/>
  <c r="K33" i="3"/>
  <c r="L33" i="3" s="1"/>
  <c r="K32" i="3"/>
  <c r="L32" i="3" s="1"/>
  <c r="K31" i="3"/>
  <c r="L31" i="3" s="1"/>
  <c r="K17" i="3"/>
  <c r="AI17" i="3" s="1"/>
  <c r="AS17" i="3" s="1"/>
  <c r="K18" i="3"/>
  <c r="K19" i="3"/>
  <c r="K20" i="3"/>
  <c r="K21" i="3"/>
  <c r="AL21" i="3" s="1"/>
  <c r="AV21" i="3" s="1"/>
  <c r="K22" i="3"/>
  <c r="AL22" i="3" s="1"/>
  <c r="AV22" i="3" s="1"/>
  <c r="K23" i="3"/>
  <c r="K16" i="3"/>
  <c r="D24" i="3"/>
  <c r="AF19" i="3" s="1"/>
  <c r="AP19" i="3" s="1"/>
  <c r="E24" i="3"/>
  <c r="AG37" i="3" s="1"/>
  <c r="AQ37" i="3" s="1"/>
  <c r="F24" i="3"/>
  <c r="AH23" i="3" s="1"/>
  <c r="AR23" i="3" s="1"/>
  <c r="G24" i="3"/>
  <c r="H24" i="3"/>
  <c r="AJ50" i="3" s="1"/>
  <c r="AT50" i="3" s="1"/>
  <c r="I24" i="3"/>
  <c r="AK50" i="3" s="1"/>
  <c r="AU50" i="3" s="1"/>
  <c r="J24" i="3"/>
  <c r="AL18" i="3" s="1"/>
  <c r="AV18" i="3" s="1"/>
  <c r="C24" i="3"/>
  <c r="AE134" i="3" s="1"/>
  <c r="E12" i="3"/>
  <c r="D12" i="3"/>
  <c r="B12" i="3"/>
  <c r="D12" i="2"/>
  <c r="F12" i="2"/>
  <c r="G12" i="2"/>
  <c r="H12" i="2"/>
  <c r="E12" i="2"/>
  <c r="B12" i="2"/>
  <c r="B12" i="1"/>
  <c r="D12" i="1"/>
  <c r="E12" i="1"/>
  <c r="H12" i="1"/>
  <c r="H15" i="1" s="1"/>
  <c r="G12" i="1"/>
  <c r="F12" i="1"/>
  <c r="AJ38" i="3" l="1"/>
  <c r="AT38" i="3" s="1"/>
  <c r="G25" i="3"/>
  <c r="AI144" i="3"/>
  <c r="AS144" i="3" s="1"/>
  <c r="AI130" i="3"/>
  <c r="AS130" i="3" s="1"/>
  <c r="AI132" i="3"/>
  <c r="AS132" i="3" s="1"/>
  <c r="AI164" i="3"/>
  <c r="AS164" i="3" s="1"/>
  <c r="AI84" i="3"/>
  <c r="AS84" i="3" s="1"/>
  <c r="AI100" i="3"/>
  <c r="AS100" i="3" s="1"/>
  <c r="AI110" i="3"/>
  <c r="AS110" i="3" s="1"/>
  <c r="AI134" i="3"/>
  <c r="AS134" i="3" s="1"/>
  <c r="AI66" i="3"/>
  <c r="AS66" i="3" s="1"/>
  <c r="AI82" i="3"/>
  <c r="AS82" i="3" s="1"/>
  <c r="AI80" i="3"/>
  <c r="AS80" i="3" s="1"/>
  <c r="AI128" i="3"/>
  <c r="AS128" i="3" s="1"/>
  <c r="AI112" i="3"/>
  <c r="AS112" i="3" s="1"/>
  <c r="AI117" i="3"/>
  <c r="AS117" i="3" s="1"/>
  <c r="AI149" i="3"/>
  <c r="AS149" i="3" s="1"/>
  <c r="AI146" i="3"/>
  <c r="AS146" i="3" s="1"/>
  <c r="AI148" i="3"/>
  <c r="AS148" i="3" s="1"/>
  <c r="AI64" i="3"/>
  <c r="AS64" i="3" s="1"/>
  <c r="AI114" i="3"/>
  <c r="AS114" i="3" s="1"/>
  <c r="AI115" i="3"/>
  <c r="AS115" i="3" s="1"/>
  <c r="AI143" i="3"/>
  <c r="AS143" i="3" s="1"/>
  <c r="AI162" i="3"/>
  <c r="AS162" i="3" s="1"/>
  <c r="AI161" i="3"/>
  <c r="AS161" i="3" s="1"/>
  <c r="AI163" i="3"/>
  <c r="AS163" i="3" s="1"/>
  <c r="AI67" i="3"/>
  <c r="AS67" i="3" s="1"/>
  <c r="AI93" i="3"/>
  <c r="AS93" i="3" s="1"/>
  <c r="AI96" i="3"/>
  <c r="AS96" i="3" s="1"/>
  <c r="AI98" i="3"/>
  <c r="AS98" i="3" s="1"/>
  <c r="AI111" i="3"/>
  <c r="AS111" i="3" s="1"/>
  <c r="AI129" i="3"/>
  <c r="AS129" i="3" s="1"/>
  <c r="AI131" i="3"/>
  <c r="AS131" i="3" s="1"/>
  <c r="AI133" i="3"/>
  <c r="AS133" i="3" s="1"/>
  <c r="AI160" i="3"/>
  <c r="AS160" i="3" s="1"/>
  <c r="AI157" i="3"/>
  <c r="AS157" i="3" s="1"/>
  <c r="AI79" i="3"/>
  <c r="AS79" i="3" s="1"/>
  <c r="AI65" i="3"/>
  <c r="AS65" i="3" s="1"/>
  <c r="AI158" i="3"/>
  <c r="AS158" i="3" s="1"/>
  <c r="AI116" i="3"/>
  <c r="AS116" i="3" s="1"/>
  <c r="AI68" i="3"/>
  <c r="AS68" i="3" s="1"/>
  <c r="AI63" i="3"/>
  <c r="AS63" i="3" s="1"/>
  <c r="AI81" i="3"/>
  <c r="AS81" i="3" s="1"/>
  <c r="AI78" i="3"/>
  <c r="AS78" i="3" s="1"/>
  <c r="AI113" i="3"/>
  <c r="AS113" i="3" s="1"/>
  <c r="AI142" i="3"/>
  <c r="AS142" i="3" s="1"/>
  <c r="AI145" i="3"/>
  <c r="AS145" i="3" s="1"/>
  <c r="AI147" i="3"/>
  <c r="AS147" i="3" s="1"/>
  <c r="AI85" i="3"/>
  <c r="AS85" i="3" s="1"/>
  <c r="AI127" i="3"/>
  <c r="AS127" i="3" s="1"/>
  <c r="AI94" i="3"/>
  <c r="AS94" i="3" s="1"/>
  <c r="AI97" i="3"/>
  <c r="AS97" i="3" s="1"/>
  <c r="AI52" i="3"/>
  <c r="AS52" i="3" s="1"/>
  <c r="AI50" i="3"/>
  <c r="AS50" i="3" s="1"/>
  <c r="AI48" i="3"/>
  <c r="AS48" i="3" s="1"/>
  <c r="AI46" i="3"/>
  <c r="AS46" i="3" s="1"/>
  <c r="AI38" i="3"/>
  <c r="AS38" i="3" s="1"/>
  <c r="AI36" i="3"/>
  <c r="AS36" i="3" s="1"/>
  <c r="AI34" i="3"/>
  <c r="AS34" i="3" s="1"/>
  <c r="AI32" i="3"/>
  <c r="AS32" i="3" s="1"/>
  <c r="AI18" i="3"/>
  <c r="AS18" i="3" s="1"/>
  <c r="AI19" i="3"/>
  <c r="AS19" i="3" s="1"/>
  <c r="AI83" i="3"/>
  <c r="AS83" i="3" s="1"/>
  <c r="AI20" i="3"/>
  <c r="AS20" i="3" s="1"/>
  <c r="AI99" i="3"/>
  <c r="AS99" i="3" s="1"/>
  <c r="AI159" i="3"/>
  <c r="AS159" i="3" s="1"/>
  <c r="AI95" i="3"/>
  <c r="AS95" i="3" s="1"/>
  <c r="AI23" i="3"/>
  <c r="AS23" i="3" s="1"/>
  <c r="G25" i="4"/>
  <c r="AI51" i="4"/>
  <c r="AS51" i="4" s="1"/>
  <c r="AI49" i="4"/>
  <c r="AS49" i="4" s="1"/>
  <c r="AI47" i="4"/>
  <c r="AS47" i="4" s="1"/>
  <c r="AI23" i="4"/>
  <c r="AS23" i="4" s="1"/>
  <c r="AI21" i="4"/>
  <c r="AS21" i="4" s="1"/>
  <c r="AI19" i="4"/>
  <c r="AS19" i="4" s="1"/>
  <c r="AI17" i="4"/>
  <c r="AS17" i="4" s="1"/>
  <c r="AI52" i="4"/>
  <c r="AS52" i="4" s="1"/>
  <c r="N19" i="4"/>
  <c r="AK16" i="3"/>
  <c r="AU16" i="3" s="1"/>
  <c r="AJ21" i="3"/>
  <c r="AT21" i="3" s="1"/>
  <c r="AL19" i="3"/>
  <c r="AV19" i="3" s="1"/>
  <c r="AI31" i="3"/>
  <c r="AS31" i="3" s="1"/>
  <c r="AG33" i="3"/>
  <c r="AQ33" i="3" s="1"/>
  <c r="AF35" i="3"/>
  <c r="AP35" i="3" s="1"/>
  <c r="AK38" i="3"/>
  <c r="AU38" i="3" s="1"/>
  <c r="AI49" i="3"/>
  <c r="AS49" i="3" s="1"/>
  <c r="AG51" i="3"/>
  <c r="AQ51" i="3" s="1"/>
  <c r="AG16" i="4"/>
  <c r="AQ16" i="4" s="1"/>
  <c r="AG31" i="4"/>
  <c r="AQ31" i="4" s="1"/>
  <c r="AG35" i="4"/>
  <c r="AQ35" i="4" s="1"/>
  <c r="AG46" i="4"/>
  <c r="AQ46" i="4" s="1"/>
  <c r="F25" i="4"/>
  <c r="AH53" i="4"/>
  <c r="AR53" i="4" s="1"/>
  <c r="AH51" i="4"/>
  <c r="AR51" i="4" s="1"/>
  <c r="AH49" i="4"/>
  <c r="AR49" i="4" s="1"/>
  <c r="AH47" i="4"/>
  <c r="AR47" i="4" s="1"/>
  <c r="AH23" i="4"/>
  <c r="AR23" i="4" s="1"/>
  <c r="AH21" i="4"/>
  <c r="AR21" i="4" s="1"/>
  <c r="AH19" i="4"/>
  <c r="AR19" i="4" s="1"/>
  <c r="AH17" i="4"/>
  <c r="AR17" i="4" s="1"/>
  <c r="AH52" i="4"/>
  <c r="AR52" i="4" s="1"/>
  <c r="AH50" i="4"/>
  <c r="AR50" i="4" s="1"/>
  <c r="AH48" i="4"/>
  <c r="AR48" i="4" s="1"/>
  <c r="AH46" i="4"/>
  <c r="AR46" i="4" s="1"/>
  <c r="AH38" i="4"/>
  <c r="AR38" i="4" s="1"/>
  <c r="AH37" i="4"/>
  <c r="AR37" i="4" s="1"/>
  <c r="AH36" i="4"/>
  <c r="AR36" i="4" s="1"/>
  <c r="AH35" i="4"/>
  <c r="AR35" i="4" s="1"/>
  <c r="AH34" i="4"/>
  <c r="AR34" i="4" s="1"/>
  <c r="AH33" i="4"/>
  <c r="AR33" i="4" s="1"/>
  <c r="AH32" i="4"/>
  <c r="AR32" i="4" s="1"/>
  <c r="AH31" i="4"/>
  <c r="AR31" i="4" s="1"/>
  <c r="AH22" i="4"/>
  <c r="AR22" i="4" s="1"/>
  <c r="AH20" i="4"/>
  <c r="AR20" i="4" s="1"/>
  <c r="AH18" i="4"/>
  <c r="AR18" i="4" s="1"/>
  <c r="AH16" i="4"/>
  <c r="AR16" i="4" s="1"/>
  <c r="F25" i="3"/>
  <c r="AH112" i="3"/>
  <c r="AR112" i="3" s="1"/>
  <c r="AH110" i="3"/>
  <c r="AR110" i="3" s="1"/>
  <c r="AH130" i="3"/>
  <c r="AR130" i="3" s="1"/>
  <c r="AH132" i="3"/>
  <c r="AR132" i="3" s="1"/>
  <c r="AH128" i="3"/>
  <c r="AR128" i="3" s="1"/>
  <c r="AH157" i="3"/>
  <c r="AR157" i="3" s="1"/>
  <c r="AH160" i="3"/>
  <c r="AR160" i="3" s="1"/>
  <c r="AH161" i="3"/>
  <c r="AR161" i="3" s="1"/>
  <c r="AH68" i="3"/>
  <c r="AR68" i="3" s="1"/>
  <c r="AH114" i="3"/>
  <c r="AR114" i="3" s="1"/>
  <c r="AH145" i="3"/>
  <c r="AR145" i="3" s="1"/>
  <c r="AH147" i="3"/>
  <c r="AR147" i="3" s="1"/>
  <c r="AH162" i="3"/>
  <c r="AR162" i="3" s="1"/>
  <c r="AH63" i="3"/>
  <c r="AR63" i="3" s="1"/>
  <c r="AH65" i="3"/>
  <c r="AR65" i="3" s="1"/>
  <c r="AH78" i="3"/>
  <c r="AR78" i="3" s="1"/>
  <c r="AH81" i="3"/>
  <c r="AR81" i="3" s="1"/>
  <c r="AH85" i="3"/>
  <c r="AR85" i="3" s="1"/>
  <c r="AH66" i="3"/>
  <c r="AR66" i="3" s="1"/>
  <c r="AH100" i="3"/>
  <c r="AR100" i="3" s="1"/>
  <c r="AH143" i="3"/>
  <c r="AR143" i="3" s="1"/>
  <c r="AH115" i="3"/>
  <c r="AR115" i="3" s="1"/>
  <c r="AH163" i="3"/>
  <c r="AR163" i="3" s="1"/>
  <c r="AH158" i="3"/>
  <c r="AR158" i="3" s="1"/>
  <c r="AH80" i="3"/>
  <c r="AR80" i="3" s="1"/>
  <c r="AH69" i="3"/>
  <c r="AR69" i="3" s="1"/>
  <c r="AH95" i="3"/>
  <c r="AR95" i="3" s="1"/>
  <c r="AH97" i="3"/>
  <c r="AR97" i="3" s="1"/>
  <c r="AH99" i="3"/>
  <c r="AR99" i="3" s="1"/>
  <c r="AH94" i="3"/>
  <c r="AR94" i="3" s="1"/>
  <c r="AH129" i="3"/>
  <c r="AR129" i="3" s="1"/>
  <c r="AH131" i="3"/>
  <c r="AR131" i="3" s="1"/>
  <c r="AH133" i="3"/>
  <c r="AR133" i="3" s="1"/>
  <c r="AH127" i="3"/>
  <c r="AR127" i="3" s="1"/>
  <c r="AH84" i="3"/>
  <c r="AR84" i="3" s="1"/>
  <c r="AH83" i="3"/>
  <c r="AR83" i="3" s="1"/>
  <c r="AH159" i="3"/>
  <c r="AR159" i="3" s="1"/>
  <c r="AH117" i="3"/>
  <c r="AR117" i="3" s="1"/>
  <c r="AH111" i="3"/>
  <c r="AR111" i="3" s="1"/>
  <c r="AH113" i="3"/>
  <c r="AR113" i="3" s="1"/>
  <c r="AH146" i="3"/>
  <c r="AR146" i="3" s="1"/>
  <c r="AH148" i="3"/>
  <c r="AR148" i="3" s="1"/>
  <c r="AH149" i="3"/>
  <c r="AR149" i="3" s="1"/>
  <c r="AH82" i="3"/>
  <c r="AR82" i="3" s="1"/>
  <c r="AH64" i="3"/>
  <c r="AR64" i="3" s="1"/>
  <c r="AH67" i="3"/>
  <c r="AR67" i="3" s="1"/>
  <c r="AH79" i="3"/>
  <c r="AR79" i="3" s="1"/>
  <c r="AH142" i="3"/>
  <c r="AR142" i="3" s="1"/>
  <c r="AH116" i="3"/>
  <c r="AR116" i="3" s="1"/>
  <c r="AH144" i="3"/>
  <c r="AR144" i="3" s="1"/>
  <c r="AH164" i="3"/>
  <c r="AR164" i="3" s="1"/>
  <c r="AH70" i="3"/>
  <c r="AR70" i="3" s="1"/>
  <c r="AH19" i="3"/>
  <c r="AR19" i="3" s="1"/>
  <c r="AH52" i="3"/>
  <c r="AR52" i="3" s="1"/>
  <c r="AH50" i="3"/>
  <c r="AR50" i="3" s="1"/>
  <c r="AH48" i="3"/>
  <c r="AR48" i="3" s="1"/>
  <c r="AH46" i="3"/>
  <c r="AR46" i="3" s="1"/>
  <c r="AH38" i="3"/>
  <c r="AR38" i="3" s="1"/>
  <c r="AH36" i="3"/>
  <c r="AR36" i="3" s="1"/>
  <c r="AH34" i="3"/>
  <c r="AR34" i="3" s="1"/>
  <c r="AH32" i="3"/>
  <c r="AR32" i="3" s="1"/>
  <c r="AH20" i="3"/>
  <c r="AR20" i="3" s="1"/>
  <c r="AH93" i="3"/>
  <c r="AR93" i="3" s="1"/>
  <c r="AH96" i="3"/>
  <c r="AR96" i="3" s="1"/>
  <c r="AH21" i="3"/>
  <c r="AR21" i="3" s="1"/>
  <c r="AH134" i="3"/>
  <c r="AR134" i="3" s="1"/>
  <c r="AH98" i="3"/>
  <c r="AR98" i="3" s="1"/>
  <c r="AH53" i="3"/>
  <c r="AR53" i="3" s="1"/>
  <c r="AH51" i="3"/>
  <c r="AR51" i="3" s="1"/>
  <c r="AH49" i="3"/>
  <c r="AR49" i="3" s="1"/>
  <c r="AH47" i="3"/>
  <c r="AR47" i="3" s="1"/>
  <c r="AH37" i="3"/>
  <c r="AR37" i="3" s="1"/>
  <c r="AH35" i="3"/>
  <c r="AR35" i="3" s="1"/>
  <c r="AH33" i="3"/>
  <c r="AR33" i="3" s="1"/>
  <c r="AH31" i="3"/>
  <c r="AR31" i="3" s="1"/>
  <c r="H25" i="4"/>
  <c r="AJ53" i="4"/>
  <c r="AT53" i="4" s="1"/>
  <c r="AJ52" i="4"/>
  <c r="AT52" i="4" s="1"/>
  <c r="AJ51" i="4"/>
  <c r="AT51" i="4" s="1"/>
  <c r="AJ49" i="4"/>
  <c r="AT49" i="4" s="1"/>
  <c r="AJ47" i="4"/>
  <c r="AT47" i="4" s="1"/>
  <c r="AJ23" i="4"/>
  <c r="AT23" i="4" s="1"/>
  <c r="AJ21" i="4"/>
  <c r="AT21" i="4" s="1"/>
  <c r="AJ19" i="4"/>
  <c r="AT19" i="4" s="1"/>
  <c r="AJ17" i="4"/>
  <c r="AT17" i="4" s="1"/>
  <c r="AJ50" i="4"/>
  <c r="AT50" i="4" s="1"/>
  <c r="AJ48" i="4"/>
  <c r="AT48" i="4" s="1"/>
  <c r="AJ46" i="4"/>
  <c r="AT46" i="4" s="1"/>
  <c r="AJ38" i="4"/>
  <c r="AT38" i="4" s="1"/>
  <c r="AJ37" i="4"/>
  <c r="AT37" i="4" s="1"/>
  <c r="AJ36" i="4"/>
  <c r="AT36" i="4" s="1"/>
  <c r="AJ35" i="4"/>
  <c r="AT35" i="4" s="1"/>
  <c r="AJ34" i="4"/>
  <c r="AT34" i="4" s="1"/>
  <c r="AJ33" i="4"/>
  <c r="AT33" i="4" s="1"/>
  <c r="AJ32" i="4"/>
  <c r="AT32" i="4" s="1"/>
  <c r="AJ31" i="4"/>
  <c r="AT31" i="4" s="1"/>
  <c r="AJ22" i="4"/>
  <c r="AT22" i="4" s="1"/>
  <c r="AJ20" i="4"/>
  <c r="AT20" i="4" s="1"/>
  <c r="AJ18" i="4"/>
  <c r="AT18" i="4" s="1"/>
  <c r="AJ16" i="4"/>
  <c r="AT16" i="4" s="1"/>
  <c r="N34" i="4"/>
  <c r="AL16" i="3"/>
  <c r="AV16" i="3" s="1"/>
  <c r="AH22" i="3"/>
  <c r="AR22" i="3" s="1"/>
  <c r="AJ20" i="3"/>
  <c r="AT20" i="3" s="1"/>
  <c r="AI33" i="3"/>
  <c r="AS33" i="3" s="1"/>
  <c r="AG35" i="3"/>
  <c r="AQ35" i="3" s="1"/>
  <c r="AF37" i="3"/>
  <c r="AP37" i="3" s="1"/>
  <c r="AE46" i="3"/>
  <c r="AO46" i="3" s="1"/>
  <c r="AI51" i="3"/>
  <c r="AS51" i="3" s="1"/>
  <c r="AI16" i="4"/>
  <c r="AS16" i="4" s="1"/>
  <c r="AE19" i="4"/>
  <c r="AI31" i="4"/>
  <c r="AS31" i="4" s="1"/>
  <c r="AI35" i="4"/>
  <c r="AS35" i="4" s="1"/>
  <c r="AI46" i="4"/>
  <c r="AS46" i="4" s="1"/>
  <c r="AE49" i="4"/>
  <c r="AI70" i="3"/>
  <c r="AS70" i="3" s="1"/>
  <c r="AG164" i="3"/>
  <c r="AQ164" i="3" s="1"/>
  <c r="I25" i="4"/>
  <c r="AK53" i="4"/>
  <c r="AU53" i="4" s="1"/>
  <c r="AK51" i="4"/>
  <c r="AU51" i="4" s="1"/>
  <c r="AK52" i="4"/>
  <c r="AU52" i="4" s="1"/>
  <c r="AK50" i="4"/>
  <c r="AU50" i="4" s="1"/>
  <c r="AK48" i="4"/>
  <c r="AU48" i="4" s="1"/>
  <c r="AK46" i="4"/>
  <c r="AU46" i="4" s="1"/>
  <c r="AK38" i="4"/>
  <c r="AU38" i="4" s="1"/>
  <c r="AK37" i="4"/>
  <c r="AU37" i="4" s="1"/>
  <c r="AK36" i="4"/>
  <c r="AU36" i="4" s="1"/>
  <c r="AK35" i="4"/>
  <c r="AU35" i="4" s="1"/>
  <c r="AK34" i="4"/>
  <c r="AU34" i="4" s="1"/>
  <c r="AK33" i="4"/>
  <c r="AU33" i="4" s="1"/>
  <c r="AK32" i="4"/>
  <c r="AU32" i="4" s="1"/>
  <c r="AK31" i="4"/>
  <c r="AU31" i="4" s="1"/>
  <c r="AK22" i="4"/>
  <c r="AU22" i="4" s="1"/>
  <c r="AK20" i="4"/>
  <c r="AU20" i="4" s="1"/>
  <c r="AK18" i="4"/>
  <c r="AU18" i="4" s="1"/>
  <c r="AK16" i="4"/>
  <c r="AU16" i="4" s="1"/>
  <c r="C55" i="4"/>
  <c r="N49" i="4"/>
  <c r="N32" i="4"/>
  <c r="AE22" i="3"/>
  <c r="AF20" i="3"/>
  <c r="AP20" i="3" s="1"/>
  <c r="AH18" i="3"/>
  <c r="AR18" i="3" s="1"/>
  <c r="AK23" i="3"/>
  <c r="AU23" i="3" s="1"/>
  <c r="AI35" i="3"/>
  <c r="AS35" i="3" s="1"/>
  <c r="AJ46" i="3"/>
  <c r="AT46" i="3" s="1"/>
  <c r="AE48" i="3"/>
  <c r="AO48" i="3" s="1"/>
  <c r="AK19" i="4"/>
  <c r="AU19" i="4" s="1"/>
  <c r="AG22" i="4"/>
  <c r="AQ22" i="4" s="1"/>
  <c r="AG32" i="4"/>
  <c r="AQ32" i="4" s="1"/>
  <c r="AG36" i="4"/>
  <c r="AQ36" i="4" s="1"/>
  <c r="AK49" i="4"/>
  <c r="AU49" i="4" s="1"/>
  <c r="AK142" i="3"/>
  <c r="AU142" i="3" s="1"/>
  <c r="AJ23" i="3"/>
  <c r="AT23" i="3" s="1"/>
  <c r="N47" i="4"/>
  <c r="AE21" i="3"/>
  <c r="AH17" i="3"/>
  <c r="AR17" i="3" s="1"/>
  <c r="AK22" i="3"/>
  <c r="AU22" i="3" s="1"/>
  <c r="AE32" i="3"/>
  <c r="AI37" i="3"/>
  <c r="AS37" i="3" s="1"/>
  <c r="AK46" i="3"/>
  <c r="AU46" i="3" s="1"/>
  <c r="AJ48" i="3"/>
  <c r="AT48" i="3" s="1"/>
  <c r="AE50" i="3"/>
  <c r="AO50" i="3" s="1"/>
  <c r="AE52" i="3"/>
  <c r="AO52" i="3" s="1"/>
  <c r="AE17" i="4"/>
  <c r="AI22" i="4"/>
  <c r="AS22" i="4" s="1"/>
  <c r="AI32" i="4"/>
  <c r="AS32" i="4" s="1"/>
  <c r="AI36" i="4"/>
  <c r="AS36" i="4" s="1"/>
  <c r="AI53" i="4"/>
  <c r="AS53" i="4" s="1"/>
  <c r="AI34" i="4"/>
  <c r="AS34" i="4" s="1"/>
  <c r="E25" i="3"/>
  <c r="AG127" i="3"/>
  <c r="AQ127" i="3" s="1"/>
  <c r="AG115" i="3"/>
  <c r="AQ115" i="3" s="1"/>
  <c r="AG134" i="3"/>
  <c r="AQ134" i="3" s="1"/>
  <c r="AG67" i="3"/>
  <c r="AQ67" i="3" s="1"/>
  <c r="AG83" i="3"/>
  <c r="AQ83" i="3" s="1"/>
  <c r="AG80" i="3"/>
  <c r="AQ80" i="3" s="1"/>
  <c r="AG111" i="3"/>
  <c r="AQ111" i="3" s="1"/>
  <c r="AG112" i="3"/>
  <c r="AQ112" i="3" s="1"/>
  <c r="AG117" i="3"/>
  <c r="AQ117" i="3" s="1"/>
  <c r="AG149" i="3"/>
  <c r="AQ149" i="3" s="1"/>
  <c r="AG146" i="3"/>
  <c r="AQ146" i="3" s="1"/>
  <c r="AG148" i="3"/>
  <c r="AQ148" i="3" s="1"/>
  <c r="AG63" i="3"/>
  <c r="AQ63" i="3" s="1"/>
  <c r="AG84" i="3"/>
  <c r="AQ84" i="3" s="1"/>
  <c r="AG65" i="3"/>
  <c r="AQ65" i="3" s="1"/>
  <c r="AG116" i="3"/>
  <c r="AQ116" i="3" s="1"/>
  <c r="AG143" i="3"/>
  <c r="AQ143" i="3" s="1"/>
  <c r="AG163" i="3"/>
  <c r="AQ163" i="3" s="1"/>
  <c r="AG79" i="3"/>
  <c r="AQ79" i="3" s="1"/>
  <c r="AG68" i="3"/>
  <c r="AQ68" i="3" s="1"/>
  <c r="AG82" i="3"/>
  <c r="AQ82" i="3" s="1"/>
  <c r="AG96" i="3"/>
  <c r="AQ96" i="3" s="1"/>
  <c r="AG98" i="3"/>
  <c r="AQ98" i="3" s="1"/>
  <c r="AG128" i="3"/>
  <c r="AQ128" i="3" s="1"/>
  <c r="AG114" i="3"/>
  <c r="AQ114" i="3" s="1"/>
  <c r="AG129" i="3"/>
  <c r="AQ129" i="3" s="1"/>
  <c r="AG131" i="3"/>
  <c r="AQ131" i="3" s="1"/>
  <c r="AG133" i="3"/>
  <c r="AQ133" i="3" s="1"/>
  <c r="AG157" i="3"/>
  <c r="AQ157" i="3" s="1"/>
  <c r="AG162" i="3"/>
  <c r="AQ162" i="3" s="1"/>
  <c r="AG161" i="3"/>
  <c r="AQ161" i="3" s="1"/>
  <c r="AG69" i="3"/>
  <c r="AQ69" i="3" s="1"/>
  <c r="AG64" i="3"/>
  <c r="AQ64" i="3" s="1"/>
  <c r="AG93" i="3"/>
  <c r="AQ93" i="3" s="1"/>
  <c r="AG113" i="3"/>
  <c r="AQ113" i="3" s="1"/>
  <c r="AG142" i="3"/>
  <c r="AQ142" i="3" s="1"/>
  <c r="AG160" i="3"/>
  <c r="AQ160" i="3" s="1"/>
  <c r="AG145" i="3"/>
  <c r="AQ145" i="3" s="1"/>
  <c r="AG147" i="3"/>
  <c r="AQ147" i="3" s="1"/>
  <c r="AG78" i="3"/>
  <c r="AQ78" i="3" s="1"/>
  <c r="AG110" i="3"/>
  <c r="AQ110" i="3" s="1"/>
  <c r="AG159" i="3"/>
  <c r="AQ159" i="3" s="1"/>
  <c r="AG81" i="3"/>
  <c r="AQ81" i="3" s="1"/>
  <c r="AG70" i="3"/>
  <c r="AQ70" i="3" s="1"/>
  <c r="AG94" i="3"/>
  <c r="AQ94" i="3" s="1"/>
  <c r="AG95" i="3"/>
  <c r="AQ95" i="3" s="1"/>
  <c r="AG97" i="3"/>
  <c r="AQ97" i="3" s="1"/>
  <c r="AG99" i="3"/>
  <c r="AQ99" i="3" s="1"/>
  <c r="AG158" i="3"/>
  <c r="AQ158" i="3" s="1"/>
  <c r="AG132" i="3"/>
  <c r="AQ132" i="3" s="1"/>
  <c r="AG66" i="3"/>
  <c r="AQ66" i="3" s="1"/>
  <c r="AG20" i="3"/>
  <c r="AQ20" i="3" s="1"/>
  <c r="AG16" i="3"/>
  <c r="AQ16" i="3" s="1"/>
  <c r="AG144" i="3"/>
  <c r="AQ144" i="3" s="1"/>
  <c r="AG21" i="3"/>
  <c r="AQ21" i="3" s="1"/>
  <c r="AG85" i="3"/>
  <c r="AQ85" i="3" s="1"/>
  <c r="AG52" i="3"/>
  <c r="AQ52" i="3" s="1"/>
  <c r="AG50" i="3"/>
  <c r="AQ50" i="3" s="1"/>
  <c r="AG48" i="3"/>
  <c r="AQ48" i="3" s="1"/>
  <c r="AG46" i="3"/>
  <c r="AQ46" i="3" s="1"/>
  <c r="AG38" i="3"/>
  <c r="AQ38" i="3" s="1"/>
  <c r="AG36" i="3"/>
  <c r="AQ36" i="3" s="1"/>
  <c r="AG34" i="3"/>
  <c r="AQ34" i="3" s="1"/>
  <c r="AG32" i="3"/>
  <c r="AQ32" i="3" s="1"/>
  <c r="AG22" i="3"/>
  <c r="AQ22" i="3" s="1"/>
  <c r="AG130" i="3"/>
  <c r="AQ130" i="3" s="1"/>
  <c r="AG17" i="3"/>
  <c r="AQ17" i="3" s="1"/>
  <c r="D25" i="3"/>
  <c r="AF145" i="3"/>
  <c r="AP145" i="3" s="1"/>
  <c r="AF147" i="3"/>
  <c r="AP147" i="3" s="1"/>
  <c r="AF160" i="3"/>
  <c r="AP160" i="3" s="1"/>
  <c r="AF70" i="3"/>
  <c r="AP70" i="3" s="1"/>
  <c r="AF63" i="3"/>
  <c r="AP63" i="3" s="1"/>
  <c r="AF78" i="3"/>
  <c r="AP78" i="3" s="1"/>
  <c r="AF161" i="3"/>
  <c r="AP161" i="3" s="1"/>
  <c r="AF66" i="3"/>
  <c r="AP66" i="3" s="1"/>
  <c r="AF100" i="3"/>
  <c r="AP100" i="3" s="1"/>
  <c r="AF112" i="3"/>
  <c r="AP112" i="3" s="1"/>
  <c r="AF114" i="3"/>
  <c r="AP114" i="3" s="1"/>
  <c r="AF143" i="3"/>
  <c r="AP143" i="3" s="1"/>
  <c r="AF115" i="3"/>
  <c r="AP115" i="3" s="1"/>
  <c r="AF162" i="3"/>
  <c r="AP162" i="3" s="1"/>
  <c r="AF163" i="3"/>
  <c r="AP163" i="3" s="1"/>
  <c r="AF158" i="3"/>
  <c r="AP158" i="3" s="1"/>
  <c r="AF65" i="3"/>
  <c r="AP65" i="3" s="1"/>
  <c r="AF69" i="3"/>
  <c r="AP69" i="3" s="1"/>
  <c r="AF95" i="3"/>
  <c r="AP95" i="3" s="1"/>
  <c r="AF97" i="3"/>
  <c r="AP97" i="3" s="1"/>
  <c r="AF99" i="3"/>
  <c r="AP99" i="3" s="1"/>
  <c r="AF94" i="3"/>
  <c r="AP94" i="3" s="1"/>
  <c r="AF81" i="3"/>
  <c r="AP81" i="3" s="1"/>
  <c r="AF131" i="3"/>
  <c r="AP131" i="3" s="1"/>
  <c r="AF133" i="3"/>
  <c r="AP133" i="3" s="1"/>
  <c r="AF127" i="3"/>
  <c r="AP127" i="3" s="1"/>
  <c r="AF80" i="3"/>
  <c r="AP80" i="3" s="1"/>
  <c r="AF85" i="3"/>
  <c r="AP85" i="3" s="1"/>
  <c r="AF111" i="3"/>
  <c r="AP111" i="3" s="1"/>
  <c r="AF113" i="3"/>
  <c r="AP113" i="3" s="1"/>
  <c r="AF146" i="3"/>
  <c r="AP146" i="3" s="1"/>
  <c r="AF148" i="3"/>
  <c r="AP148" i="3" s="1"/>
  <c r="AF149" i="3"/>
  <c r="AP149" i="3" s="1"/>
  <c r="AF64" i="3"/>
  <c r="AP64" i="3" s="1"/>
  <c r="AF82" i="3"/>
  <c r="AP82" i="3" s="1"/>
  <c r="AF67" i="3"/>
  <c r="AP67" i="3" s="1"/>
  <c r="AF79" i="3"/>
  <c r="AP79" i="3" s="1"/>
  <c r="AF129" i="3"/>
  <c r="AP129" i="3" s="1"/>
  <c r="AF142" i="3"/>
  <c r="AP142" i="3" s="1"/>
  <c r="AF116" i="3"/>
  <c r="AP116" i="3" s="1"/>
  <c r="AF144" i="3"/>
  <c r="AP144" i="3" s="1"/>
  <c r="AF164" i="3"/>
  <c r="AP164" i="3" s="1"/>
  <c r="AF93" i="3"/>
  <c r="AP93" i="3" s="1"/>
  <c r="AF159" i="3"/>
  <c r="AP159" i="3" s="1"/>
  <c r="AF117" i="3"/>
  <c r="AP117" i="3" s="1"/>
  <c r="AF134" i="3"/>
  <c r="AP134" i="3" s="1"/>
  <c r="AF84" i="3"/>
  <c r="AP84" i="3" s="1"/>
  <c r="AF96" i="3"/>
  <c r="AP96" i="3" s="1"/>
  <c r="AF98" i="3"/>
  <c r="AP98" i="3" s="1"/>
  <c r="AF53" i="3"/>
  <c r="AP53" i="3" s="1"/>
  <c r="AF21" i="3"/>
  <c r="AP21" i="3" s="1"/>
  <c r="AF83" i="3"/>
  <c r="AP83" i="3" s="1"/>
  <c r="AF22" i="3"/>
  <c r="AP22" i="3" s="1"/>
  <c r="AF16" i="3"/>
  <c r="AP16" i="3" s="1"/>
  <c r="AF23" i="3"/>
  <c r="AP23" i="3" s="1"/>
  <c r="AF110" i="3"/>
  <c r="AP110" i="3" s="1"/>
  <c r="AF128" i="3"/>
  <c r="AP128" i="3" s="1"/>
  <c r="AF68" i="3"/>
  <c r="AP68" i="3" s="1"/>
  <c r="AF52" i="3"/>
  <c r="AP52" i="3" s="1"/>
  <c r="AF50" i="3"/>
  <c r="AP50" i="3" s="1"/>
  <c r="AF48" i="3"/>
  <c r="AP48" i="3" s="1"/>
  <c r="AF46" i="3"/>
  <c r="AP46" i="3" s="1"/>
  <c r="AF38" i="3"/>
  <c r="AP38" i="3" s="1"/>
  <c r="AF36" i="3"/>
  <c r="AP36" i="3" s="1"/>
  <c r="AF34" i="3"/>
  <c r="AP34" i="3" s="1"/>
  <c r="AF32" i="3"/>
  <c r="AP32" i="3" s="1"/>
  <c r="AF132" i="3"/>
  <c r="AP132" i="3" s="1"/>
  <c r="AF18" i="3"/>
  <c r="AP18" i="3" s="1"/>
  <c r="AE110" i="3"/>
  <c r="AO110" i="3" s="1"/>
  <c r="AE112" i="3"/>
  <c r="AE117" i="3"/>
  <c r="AE149" i="3"/>
  <c r="AE146" i="3"/>
  <c r="AE148" i="3"/>
  <c r="AE128" i="3"/>
  <c r="AO128" i="3" s="1"/>
  <c r="AE114" i="3"/>
  <c r="AE143" i="3"/>
  <c r="AE163" i="3"/>
  <c r="AE78" i="3"/>
  <c r="AO78" i="3" s="1"/>
  <c r="AE83" i="3"/>
  <c r="AE96" i="3"/>
  <c r="AE98" i="3"/>
  <c r="AE115" i="3"/>
  <c r="AO115" i="3" s="1"/>
  <c r="AE129" i="3"/>
  <c r="AE131" i="3"/>
  <c r="AE133" i="3"/>
  <c r="AE157" i="3"/>
  <c r="AE67" i="3"/>
  <c r="AO67" i="3" s="1"/>
  <c r="AE84" i="3"/>
  <c r="AE111" i="3"/>
  <c r="AO111" i="3" s="1"/>
  <c r="AE79" i="3"/>
  <c r="AO79" i="3" s="1"/>
  <c r="AE82" i="3"/>
  <c r="AE65" i="3"/>
  <c r="AE158" i="3"/>
  <c r="AO158" i="3" s="1"/>
  <c r="AE116" i="3"/>
  <c r="AO116" i="3" s="1"/>
  <c r="AE113" i="3"/>
  <c r="AE142" i="3"/>
  <c r="AE145" i="3"/>
  <c r="AE147" i="3"/>
  <c r="AM147" i="3" s="1"/>
  <c r="AE68" i="3"/>
  <c r="AO68" i="3" s="1"/>
  <c r="AE63" i="3"/>
  <c r="AO63" i="3" s="1"/>
  <c r="AE162" i="3"/>
  <c r="AE161" i="3"/>
  <c r="AE159" i="3"/>
  <c r="AE66" i="3"/>
  <c r="AO66" i="3" s="1"/>
  <c r="AE85" i="3"/>
  <c r="AE93" i="3"/>
  <c r="AM93" i="3" s="1"/>
  <c r="AE70" i="3"/>
  <c r="AE94" i="3"/>
  <c r="AE95" i="3"/>
  <c r="AE97" i="3"/>
  <c r="AE99" i="3"/>
  <c r="AE127" i="3"/>
  <c r="AO127" i="3" s="1"/>
  <c r="AE144" i="3"/>
  <c r="AE130" i="3"/>
  <c r="AO130" i="3" s="1"/>
  <c r="AE132" i="3"/>
  <c r="AE160" i="3"/>
  <c r="AE164" i="3"/>
  <c r="AE69" i="3"/>
  <c r="AO69" i="3" s="1"/>
  <c r="AE64" i="3"/>
  <c r="AO64" i="3" s="1"/>
  <c r="AE100" i="3"/>
  <c r="AE81" i="3"/>
  <c r="AE53" i="3"/>
  <c r="AE51" i="3"/>
  <c r="AE49" i="3"/>
  <c r="AE47" i="3"/>
  <c r="AE37" i="3"/>
  <c r="AE35" i="3"/>
  <c r="AE33" i="3"/>
  <c r="AE31" i="3"/>
  <c r="AE23" i="3"/>
  <c r="AE16" i="3"/>
  <c r="AE17" i="3"/>
  <c r="AE80" i="3"/>
  <c r="AE20" i="3"/>
  <c r="AE50" i="4"/>
  <c r="AE48" i="4"/>
  <c r="AE46" i="4"/>
  <c r="AE38" i="4"/>
  <c r="AE37" i="4"/>
  <c r="AO37" i="4" s="1"/>
  <c r="AE36" i="4"/>
  <c r="AE35" i="4"/>
  <c r="AO35" i="4" s="1"/>
  <c r="AE34" i="4"/>
  <c r="AE33" i="4"/>
  <c r="AO33" i="4" s="1"/>
  <c r="AE32" i="4"/>
  <c r="AE31" i="4"/>
  <c r="AO31" i="4" s="1"/>
  <c r="AE22" i="4"/>
  <c r="AE20" i="4"/>
  <c r="AE18" i="4"/>
  <c r="AE16" i="4"/>
  <c r="N17" i="4"/>
  <c r="AE52" i="4"/>
  <c r="AE53" i="4"/>
  <c r="AE19" i="3"/>
  <c r="AF17" i="3"/>
  <c r="AP17" i="3" s="1"/>
  <c r="AI22" i="3"/>
  <c r="AS22" i="3" s="1"/>
  <c r="AK20" i="3"/>
  <c r="AU20" i="3" s="1"/>
  <c r="AJ32" i="3"/>
  <c r="AT32" i="3" s="1"/>
  <c r="AE34" i="3"/>
  <c r="AK48" i="3"/>
  <c r="AU48" i="3" s="1"/>
  <c r="AK52" i="3"/>
  <c r="AU52" i="3" s="1"/>
  <c r="AK17" i="4"/>
  <c r="AU17" i="4" s="1"/>
  <c r="AG20" i="4"/>
  <c r="AQ20" i="4" s="1"/>
  <c r="AG33" i="4"/>
  <c r="AQ33" i="4" s="1"/>
  <c r="AG37" i="4"/>
  <c r="AQ37" i="4" s="1"/>
  <c r="AK47" i="4"/>
  <c r="AU47" i="4" s="1"/>
  <c r="AK79" i="3"/>
  <c r="AU79" i="3" s="1"/>
  <c r="AF130" i="3"/>
  <c r="AP130" i="3" s="1"/>
  <c r="H25" i="3"/>
  <c r="AJ114" i="3"/>
  <c r="AT114" i="3" s="1"/>
  <c r="AJ134" i="3"/>
  <c r="AT134" i="3" s="1"/>
  <c r="AJ162" i="3"/>
  <c r="AT162" i="3" s="1"/>
  <c r="AJ65" i="3"/>
  <c r="AT65" i="3" s="1"/>
  <c r="AJ96" i="3"/>
  <c r="AT96" i="3" s="1"/>
  <c r="AJ98" i="3"/>
  <c r="AT98" i="3" s="1"/>
  <c r="AJ110" i="3"/>
  <c r="AT110" i="3" s="1"/>
  <c r="AJ130" i="3"/>
  <c r="AT130" i="3" s="1"/>
  <c r="AJ132" i="3"/>
  <c r="AT132" i="3" s="1"/>
  <c r="AJ128" i="3"/>
  <c r="AT128" i="3" s="1"/>
  <c r="AJ157" i="3"/>
  <c r="AT157" i="3" s="1"/>
  <c r="AJ160" i="3"/>
  <c r="AT160" i="3" s="1"/>
  <c r="AJ70" i="3"/>
  <c r="AT70" i="3" s="1"/>
  <c r="AJ85" i="3"/>
  <c r="AT85" i="3" s="1"/>
  <c r="AJ68" i="3"/>
  <c r="AT68" i="3" s="1"/>
  <c r="AJ145" i="3"/>
  <c r="AT145" i="3" s="1"/>
  <c r="AJ147" i="3"/>
  <c r="AT147" i="3" s="1"/>
  <c r="AJ63" i="3"/>
  <c r="AT63" i="3" s="1"/>
  <c r="AJ78" i="3"/>
  <c r="AT78" i="3" s="1"/>
  <c r="AJ112" i="3"/>
  <c r="AT112" i="3" s="1"/>
  <c r="AJ66" i="3"/>
  <c r="AT66" i="3" s="1"/>
  <c r="AJ100" i="3"/>
  <c r="AT100" i="3" s="1"/>
  <c r="AJ143" i="3"/>
  <c r="AT143" i="3" s="1"/>
  <c r="AJ115" i="3"/>
  <c r="AT115" i="3" s="1"/>
  <c r="AJ163" i="3"/>
  <c r="AT163" i="3" s="1"/>
  <c r="AJ158" i="3"/>
  <c r="AT158" i="3" s="1"/>
  <c r="AJ80" i="3"/>
  <c r="AT80" i="3" s="1"/>
  <c r="AJ69" i="3"/>
  <c r="AT69" i="3" s="1"/>
  <c r="AJ95" i="3"/>
  <c r="AT95" i="3" s="1"/>
  <c r="AJ97" i="3"/>
  <c r="AT97" i="3" s="1"/>
  <c r="AJ99" i="3"/>
  <c r="AT99" i="3" s="1"/>
  <c r="AJ94" i="3"/>
  <c r="AT94" i="3" s="1"/>
  <c r="AJ161" i="3"/>
  <c r="AT161" i="3" s="1"/>
  <c r="AJ93" i="3"/>
  <c r="AT93" i="3" s="1"/>
  <c r="AJ131" i="3"/>
  <c r="AT131" i="3" s="1"/>
  <c r="AJ133" i="3"/>
  <c r="AT133" i="3" s="1"/>
  <c r="AJ127" i="3"/>
  <c r="AT127" i="3" s="1"/>
  <c r="AJ81" i="3"/>
  <c r="AT81" i="3" s="1"/>
  <c r="AJ82" i="3"/>
  <c r="AT82" i="3" s="1"/>
  <c r="AJ129" i="3"/>
  <c r="AT129" i="3" s="1"/>
  <c r="AJ111" i="3"/>
  <c r="AT111" i="3" s="1"/>
  <c r="AJ113" i="3"/>
  <c r="AT113" i="3" s="1"/>
  <c r="AJ146" i="3"/>
  <c r="AT146" i="3" s="1"/>
  <c r="AJ148" i="3"/>
  <c r="AT148" i="3" s="1"/>
  <c r="AJ149" i="3"/>
  <c r="AT149" i="3" s="1"/>
  <c r="AJ64" i="3"/>
  <c r="AT64" i="3" s="1"/>
  <c r="AJ67" i="3"/>
  <c r="AT67" i="3" s="1"/>
  <c r="AJ79" i="3"/>
  <c r="AT79" i="3" s="1"/>
  <c r="AJ142" i="3"/>
  <c r="AT142" i="3" s="1"/>
  <c r="AJ52" i="3"/>
  <c r="AT52" i="3" s="1"/>
  <c r="AJ164" i="3"/>
  <c r="AT164" i="3" s="1"/>
  <c r="AJ17" i="3"/>
  <c r="AT17" i="3" s="1"/>
  <c r="AJ144" i="3"/>
  <c r="AT144" i="3" s="1"/>
  <c r="AJ18" i="3"/>
  <c r="AT18" i="3" s="1"/>
  <c r="AJ117" i="3"/>
  <c r="AT117" i="3" s="1"/>
  <c r="AJ116" i="3"/>
  <c r="AT116" i="3" s="1"/>
  <c r="AJ19" i="3"/>
  <c r="AT19" i="3" s="1"/>
  <c r="AJ83" i="3"/>
  <c r="AT83" i="3" s="1"/>
  <c r="AJ53" i="3"/>
  <c r="AT53" i="3" s="1"/>
  <c r="AJ51" i="3"/>
  <c r="AT51" i="3" s="1"/>
  <c r="AJ49" i="3"/>
  <c r="AT49" i="3" s="1"/>
  <c r="AJ47" i="3"/>
  <c r="AT47" i="3" s="1"/>
  <c r="AJ37" i="3"/>
  <c r="AT37" i="3" s="1"/>
  <c r="AJ35" i="3"/>
  <c r="AT35" i="3" s="1"/>
  <c r="AJ33" i="3"/>
  <c r="AT33" i="3" s="1"/>
  <c r="AJ31" i="3"/>
  <c r="AT31" i="3" s="1"/>
  <c r="AJ159" i="3"/>
  <c r="AT159" i="3" s="1"/>
  <c r="AJ22" i="3"/>
  <c r="AT22" i="3" s="1"/>
  <c r="AJ16" i="3"/>
  <c r="AT16" i="3" s="1"/>
  <c r="AE51" i="4"/>
  <c r="AJ84" i="3"/>
  <c r="AT84" i="3" s="1"/>
  <c r="A16" i="2"/>
  <c r="A15" i="2"/>
  <c r="B14" i="2"/>
  <c r="A14" i="2"/>
  <c r="C14" i="2" s="1"/>
  <c r="J25" i="4"/>
  <c r="AL52" i="4"/>
  <c r="AV52" i="4" s="1"/>
  <c r="AL50" i="4"/>
  <c r="AV50" i="4" s="1"/>
  <c r="AL48" i="4"/>
  <c r="AV48" i="4" s="1"/>
  <c r="AL46" i="4"/>
  <c r="AV46" i="4" s="1"/>
  <c r="AL38" i="4"/>
  <c r="AV38" i="4" s="1"/>
  <c r="AL37" i="4"/>
  <c r="AV37" i="4" s="1"/>
  <c r="AL36" i="4"/>
  <c r="AV36" i="4" s="1"/>
  <c r="AL35" i="4"/>
  <c r="AV35" i="4" s="1"/>
  <c r="AL34" i="4"/>
  <c r="AV34" i="4" s="1"/>
  <c r="AL33" i="4"/>
  <c r="AV33" i="4" s="1"/>
  <c r="AL32" i="4"/>
  <c r="AV32" i="4" s="1"/>
  <c r="AL31" i="4"/>
  <c r="AV31" i="4" s="1"/>
  <c r="AL22" i="4"/>
  <c r="AV22" i="4" s="1"/>
  <c r="AL20" i="4"/>
  <c r="AV20" i="4" s="1"/>
  <c r="AL18" i="4"/>
  <c r="AV18" i="4" s="1"/>
  <c r="AL16" i="4"/>
  <c r="AV16" i="4" s="1"/>
  <c r="AL53" i="4"/>
  <c r="AV53" i="4" s="1"/>
  <c r="AL49" i="4"/>
  <c r="AV49" i="4" s="1"/>
  <c r="AL47" i="4"/>
  <c r="AV47" i="4" s="1"/>
  <c r="AL23" i="4"/>
  <c r="AV23" i="4" s="1"/>
  <c r="AL21" i="4"/>
  <c r="AV21" i="4" s="1"/>
  <c r="AL19" i="4"/>
  <c r="AV19" i="4" s="1"/>
  <c r="AL17" i="4"/>
  <c r="AV17" i="4" s="1"/>
  <c r="J25" i="3"/>
  <c r="AL158" i="3"/>
  <c r="AV158" i="3" s="1"/>
  <c r="AL134" i="3"/>
  <c r="AV134" i="3" s="1"/>
  <c r="AL69" i="3"/>
  <c r="AV69" i="3" s="1"/>
  <c r="AL64" i="3"/>
  <c r="AV64" i="3" s="1"/>
  <c r="AL142" i="3"/>
  <c r="AV142" i="3" s="1"/>
  <c r="AL85" i="3"/>
  <c r="AV85" i="3" s="1"/>
  <c r="AL93" i="3"/>
  <c r="AV93" i="3" s="1"/>
  <c r="AL113" i="3"/>
  <c r="AV113" i="3" s="1"/>
  <c r="AL79" i="3"/>
  <c r="AV79" i="3" s="1"/>
  <c r="AL112" i="3"/>
  <c r="AV112" i="3" s="1"/>
  <c r="AL144" i="3"/>
  <c r="AV144" i="3" s="1"/>
  <c r="AL160" i="3"/>
  <c r="AV160" i="3" s="1"/>
  <c r="AL161" i="3"/>
  <c r="AV161" i="3" s="1"/>
  <c r="AL96" i="3"/>
  <c r="AV96" i="3" s="1"/>
  <c r="AL98" i="3"/>
  <c r="AV98" i="3" s="1"/>
  <c r="AL66" i="3"/>
  <c r="AV66" i="3" s="1"/>
  <c r="AL111" i="3"/>
  <c r="AV111" i="3" s="1"/>
  <c r="AL110" i="3"/>
  <c r="AV110" i="3" s="1"/>
  <c r="AL130" i="3"/>
  <c r="AV130" i="3" s="1"/>
  <c r="AL132" i="3"/>
  <c r="AV132" i="3" s="1"/>
  <c r="AL157" i="3"/>
  <c r="AV157" i="3" s="1"/>
  <c r="AL149" i="3"/>
  <c r="AV149" i="3" s="1"/>
  <c r="AL128" i="3"/>
  <c r="AV128" i="3" s="1"/>
  <c r="AL145" i="3"/>
  <c r="AV145" i="3" s="1"/>
  <c r="AL147" i="3"/>
  <c r="AV147" i="3" s="1"/>
  <c r="AL63" i="3"/>
  <c r="AV63" i="3" s="1"/>
  <c r="AL81" i="3"/>
  <c r="AV81" i="3" s="1"/>
  <c r="AL78" i="3"/>
  <c r="AV78" i="3" s="1"/>
  <c r="AL67" i="3"/>
  <c r="AV67" i="3" s="1"/>
  <c r="AL164" i="3"/>
  <c r="AV164" i="3" s="1"/>
  <c r="AL115" i="3"/>
  <c r="AV115" i="3" s="1"/>
  <c r="AL94" i="3"/>
  <c r="AV94" i="3" s="1"/>
  <c r="AL159" i="3"/>
  <c r="AV159" i="3" s="1"/>
  <c r="AL117" i="3"/>
  <c r="AV117" i="3" s="1"/>
  <c r="AL80" i="3"/>
  <c r="AV80" i="3" s="1"/>
  <c r="AL116" i="3"/>
  <c r="AV116" i="3" s="1"/>
  <c r="AL143" i="3"/>
  <c r="AV143" i="3" s="1"/>
  <c r="AL163" i="3"/>
  <c r="AV163" i="3" s="1"/>
  <c r="AL84" i="3"/>
  <c r="AV84" i="3" s="1"/>
  <c r="AL83" i="3"/>
  <c r="AV83" i="3" s="1"/>
  <c r="AL95" i="3"/>
  <c r="AV95" i="3" s="1"/>
  <c r="AL97" i="3"/>
  <c r="AV97" i="3" s="1"/>
  <c r="AL99" i="3"/>
  <c r="AV99" i="3" s="1"/>
  <c r="AL68" i="3"/>
  <c r="AV68" i="3" s="1"/>
  <c r="AL131" i="3"/>
  <c r="AV131" i="3" s="1"/>
  <c r="AL133" i="3"/>
  <c r="AV133" i="3" s="1"/>
  <c r="AL127" i="3"/>
  <c r="AV127" i="3" s="1"/>
  <c r="AL82" i="3"/>
  <c r="AV82" i="3" s="1"/>
  <c r="AL100" i="3"/>
  <c r="AV100" i="3" s="1"/>
  <c r="AL23" i="3"/>
  <c r="AV23" i="3" s="1"/>
  <c r="AL162" i="3"/>
  <c r="AV162" i="3" s="1"/>
  <c r="AL53" i="3"/>
  <c r="AV53" i="3" s="1"/>
  <c r="AL51" i="3"/>
  <c r="AV51" i="3" s="1"/>
  <c r="AL49" i="3"/>
  <c r="AV49" i="3" s="1"/>
  <c r="AL47" i="3"/>
  <c r="AV47" i="3" s="1"/>
  <c r="AL37" i="3"/>
  <c r="AV37" i="3" s="1"/>
  <c r="AL35" i="3"/>
  <c r="AV35" i="3" s="1"/>
  <c r="AL33" i="3"/>
  <c r="AV33" i="3" s="1"/>
  <c r="AL31" i="3"/>
  <c r="AV31" i="3" s="1"/>
  <c r="AL114" i="3"/>
  <c r="AV114" i="3" s="1"/>
  <c r="AL146" i="3"/>
  <c r="AV146" i="3" s="1"/>
  <c r="AL70" i="3"/>
  <c r="AV70" i="3" s="1"/>
  <c r="AL17" i="3"/>
  <c r="AV17" i="3" s="1"/>
  <c r="AL148" i="3"/>
  <c r="AV148" i="3" s="1"/>
  <c r="AL129" i="3"/>
  <c r="AV129" i="3" s="1"/>
  <c r="AL52" i="3"/>
  <c r="AV52" i="3" s="1"/>
  <c r="AL50" i="3"/>
  <c r="AV50" i="3" s="1"/>
  <c r="AL48" i="3"/>
  <c r="AV48" i="3" s="1"/>
  <c r="AL46" i="3"/>
  <c r="AV46" i="3" s="1"/>
  <c r="AL38" i="3"/>
  <c r="AV38" i="3" s="1"/>
  <c r="AL36" i="3"/>
  <c r="AV36" i="3" s="1"/>
  <c r="AL34" i="3"/>
  <c r="AV34" i="3" s="1"/>
  <c r="AL32" i="3"/>
  <c r="AV32" i="3" s="1"/>
  <c r="AL20" i="3"/>
  <c r="AV20" i="3" s="1"/>
  <c r="D25" i="4"/>
  <c r="AF52" i="4"/>
  <c r="AP52" i="4" s="1"/>
  <c r="AF53" i="4"/>
  <c r="AP53" i="4" s="1"/>
  <c r="AF50" i="4"/>
  <c r="AP50" i="4" s="1"/>
  <c r="AF48" i="4"/>
  <c r="AP48" i="4" s="1"/>
  <c r="AF46" i="4"/>
  <c r="AP46" i="4" s="1"/>
  <c r="AF38" i="4"/>
  <c r="AP38" i="4" s="1"/>
  <c r="AF37" i="4"/>
  <c r="AP37" i="4" s="1"/>
  <c r="AF36" i="4"/>
  <c r="AP36" i="4" s="1"/>
  <c r="AF35" i="4"/>
  <c r="AP35" i="4" s="1"/>
  <c r="AF34" i="4"/>
  <c r="AP34" i="4" s="1"/>
  <c r="AF33" i="4"/>
  <c r="AP33" i="4" s="1"/>
  <c r="AF32" i="4"/>
  <c r="AP32" i="4" s="1"/>
  <c r="AF31" i="4"/>
  <c r="AP31" i="4" s="1"/>
  <c r="AF22" i="4"/>
  <c r="AP22" i="4" s="1"/>
  <c r="AF20" i="4"/>
  <c r="AP20" i="4" s="1"/>
  <c r="AF18" i="4"/>
  <c r="AP18" i="4" s="1"/>
  <c r="AF16" i="4"/>
  <c r="AP16" i="4" s="1"/>
  <c r="AF51" i="4"/>
  <c r="AP51" i="4" s="1"/>
  <c r="AF49" i="4"/>
  <c r="AP49" i="4" s="1"/>
  <c r="AF47" i="4"/>
  <c r="AP47" i="4" s="1"/>
  <c r="AF23" i="4"/>
  <c r="AP23" i="4" s="1"/>
  <c r="AF21" i="4"/>
  <c r="AP21" i="4" s="1"/>
  <c r="AF19" i="4"/>
  <c r="AP19" i="4" s="1"/>
  <c r="AF17" i="4"/>
  <c r="AP17" i="4" s="1"/>
  <c r="AE18" i="3"/>
  <c r="AG23" i="3"/>
  <c r="AQ23" i="3" s="1"/>
  <c r="AI21" i="3"/>
  <c r="AS21" i="3" s="1"/>
  <c r="AK19" i="3"/>
  <c r="AU19" i="3" s="1"/>
  <c r="AK32" i="3"/>
  <c r="AU32" i="3" s="1"/>
  <c r="AJ34" i="3"/>
  <c r="AT34" i="3" s="1"/>
  <c r="AE36" i="3"/>
  <c r="AF47" i="3"/>
  <c r="AP47" i="3" s="1"/>
  <c r="AI20" i="4"/>
  <c r="AS20" i="4" s="1"/>
  <c r="AE23" i="4"/>
  <c r="AM23" i="4" s="1"/>
  <c r="AI33" i="4"/>
  <c r="AS33" i="4" s="1"/>
  <c r="AI37" i="4"/>
  <c r="AS37" i="4" s="1"/>
  <c r="AI50" i="4"/>
  <c r="AS50" i="4" s="1"/>
  <c r="AG100" i="3"/>
  <c r="AQ100" i="3" s="1"/>
  <c r="AL65" i="3"/>
  <c r="AV65" i="3" s="1"/>
  <c r="AF157" i="3"/>
  <c r="AP157" i="3" s="1"/>
  <c r="G14" i="2"/>
  <c r="I25" i="3"/>
  <c r="AK147" i="3"/>
  <c r="AU147" i="3" s="1"/>
  <c r="AK99" i="3"/>
  <c r="AU99" i="3" s="1"/>
  <c r="AK158" i="3"/>
  <c r="AU158" i="3" s="1"/>
  <c r="AK66" i="3"/>
  <c r="AU66" i="3" s="1"/>
  <c r="AK82" i="3"/>
  <c r="AU82" i="3" s="1"/>
  <c r="AK94" i="3"/>
  <c r="AU94" i="3" s="1"/>
  <c r="AK130" i="3"/>
  <c r="AU130" i="3" s="1"/>
  <c r="AK97" i="3"/>
  <c r="AU97" i="3" s="1"/>
  <c r="AK98" i="3"/>
  <c r="AU98" i="3" s="1"/>
  <c r="AK127" i="3"/>
  <c r="AU127" i="3" s="1"/>
  <c r="AK115" i="3"/>
  <c r="AU115" i="3" s="1"/>
  <c r="AK164" i="3"/>
  <c r="AU164" i="3" s="1"/>
  <c r="AK85" i="3"/>
  <c r="AU85" i="3" s="1"/>
  <c r="AK67" i="3"/>
  <c r="AU67" i="3" s="1"/>
  <c r="AK100" i="3"/>
  <c r="AU100" i="3" s="1"/>
  <c r="AK133" i="3"/>
  <c r="AU133" i="3" s="1"/>
  <c r="AK112" i="3"/>
  <c r="AU112" i="3" s="1"/>
  <c r="AK129" i="3"/>
  <c r="AU129" i="3" s="1"/>
  <c r="AK111" i="3"/>
  <c r="AU111" i="3" s="1"/>
  <c r="AK134" i="3"/>
  <c r="AU134" i="3" s="1"/>
  <c r="AK162" i="3"/>
  <c r="AU162" i="3" s="1"/>
  <c r="AK161" i="3"/>
  <c r="AU161" i="3" s="1"/>
  <c r="AK63" i="3"/>
  <c r="AU63" i="3" s="1"/>
  <c r="AK93" i="3"/>
  <c r="AU93" i="3" s="1"/>
  <c r="AK143" i="3"/>
  <c r="AU143" i="3" s="1"/>
  <c r="AK80" i="3"/>
  <c r="AU80" i="3" s="1"/>
  <c r="AK116" i="3"/>
  <c r="AU116" i="3" s="1"/>
  <c r="AK149" i="3"/>
  <c r="AU149" i="3" s="1"/>
  <c r="AK160" i="3"/>
  <c r="AU160" i="3" s="1"/>
  <c r="AK68" i="3"/>
  <c r="AU68" i="3" s="1"/>
  <c r="AK144" i="3"/>
  <c r="AU144" i="3" s="1"/>
  <c r="AK163" i="3"/>
  <c r="AU163" i="3" s="1"/>
  <c r="AK128" i="3"/>
  <c r="AU128" i="3" s="1"/>
  <c r="AK114" i="3"/>
  <c r="AU114" i="3" s="1"/>
  <c r="AK65" i="3"/>
  <c r="AU65" i="3" s="1"/>
  <c r="AK81" i="3"/>
  <c r="AU81" i="3" s="1"/>
  <c r="AK148" i="3"/>
  <c r="AU148" i="3" s="1"/>
  <c r="AK70" i="3"/>
  <c r="AU70" i="3" s="1"/>
  <c r="AK131" i="3"/>
  <c r="AU131" i="3" s="1"/>
  <c r="AK157" i="3"/>
  <c r="AU157" i="3" s="1"/>
  <c r="AK69" i="3"/>
  <c r="AU69" i="3" s="1"/>
  <c r="AK64" i="3"/>
  <c r="AU64" i="3" s="1"/>
  <c r="AK96" i="3"/>
  <c r="AU96" i="3" s="1"/>
  <c r="AK95" i="3"/>
  <c r="AU95" i="3" s="1"/>
  <c r="AK145" i="3"/>
  <c r="AU145" i="3" s="1"/>
  <c r="AK132" i="3"/>
  <c r="AU132" i="3" s="1"/>
  <c r="AK78" i="3"/>
  <c r="AU78" i="3" s="1"/>
  <c r="AK83" i="3"/>
  <c r="AU83" i="3" s="1"/>
  <c r="AK113" i="3"/>
  <c r="AU113" i="3" s="1"/>
  <c r="AK117" i="3"/>
  <c r="AU117" i="3" s="1"/>
  <c r="AK110" i="3"/>
  <c r="AU110" i="3" s="1"/>
  <c r="AK84" i="3"/>
  <c r="AU84" i="3" s="1"/>
  <c r="AK17" i="3"/>
  <c r="AU17" i="3" s="1"/>
  <c r="AK53" i="3"/>
  <c r="AU53" i="3" s="1"/>
  <c r="AK51" i="3"/>
  <c r="AU51" i="3" s="1"/>
  <c r="AK49" i="3"/>
  <c r="AU49" i="3" s="1"/>
  <c r="AK47" i="3"/>
  <c r="AU47" i="3" s="1"/>
  <c r="AK37" i="3"/>
  <c r="AU37" i="3" s="1"/>
  <c r="AK35" i="3"/>
  <c r="AU35" i="3" s="1"/>
  <c r="AK33" i="3"/>
  <c r="AU33" i="3" s="1"/>
  <c r="AK31" i="3"/>
  <c r="AU31" i="3" s="1"/>
  <c r="AK18" i="3"/>
  <c r="AU18" i="3" s="1"/>
  <c r="AK159" i="3"/>
  <c r="AU159" i="3" s="1"/>
  <c r="AK146" i="3"/>
  <c r="AU146" i="3" s="1"/>
  <c r="AK21" i="3"/>
  <c r="AU21" i="3" s="1"/>
  <c r="E25" i="4"/>
  <c r="AG52" i="4"/>
  <c r="AQ52" i="4" s="1"/>
  <c r="AG53" i="4"/>
  <c r="AQ53" i="4" s="1"/>
  <c r="AG51" i="4"/>
  <c r="AQ51" i="4" s="1"/>
  <c r="AG49" i="4"/>
  <c r="AQ49" i="4" s="1"/>
  <c r="AG47" i="4"/>
  <c r="AQ47" i="4" s="1"/>
  <c r="AG23" i="4"/>
  <c r="AQ23" i="4" s="1"/>
  <c r="AG21" i="4"/>
  <c r="AQ21" i="4" s="1"/>
  <c r="AG19" i="4"/>
  <c r="AQ19" i="4" s="1"/>
  <c r="AG17" i="4"/>
  <c r="AQ17" i="4" s="1"/>
  <c r="AG19" i="3"/>
  <c r="AQ19" i="3" s="1"/>
  <c r="AF31" i="3"/>
  <c r="AP31" i="3" s="1"/>
  <c r="AK34" i="3"/>
  <c r="AU34" i="3" s="1"/>
  <c r="AJ36" i="3"/>
  <c r="AT36" i="3" s="1"/>
  <c r="AE38" i="3"/>
  <c r="AM38" i="3" s="1"/>
  <c r="AG47" i="3"/>
  <c r="AQ47" i="3" s="1"/>
  <c r="AF49" i="3"/>
  <c r="AP49" i="3" s="1"/>
  <c r="AG53" i="3"/>
  <c r="AQ53" i="3" s="1"/>
  <c r="AG18" i="4"/>
  <c r="AQ18" i="4" s="1"/>
  <c r="AK23" i="4"/>
  <c r="AU23" i="4" s="1"/>
  <c r="AG34" i="4"/>
  <c r="AQ34" i="4" s="1"/>
  <c r="AG38" i="4"/>
  <c r="AQ38" i="4" s="1"/>
  <c r="AG48" i="4"/>
  <c r="AQ48" i="4" s="1"/>
  <c r="AK21" i="9"/>
  <c r="AU21" i="9" s="1"/>
  <c r="T86" i="10"/>
  <c r="N67" i="11"/>
  <c r="N68" i="11" s="1"/>
  <c r="N69" i="11" s="1"/>
  <c r="W54" i="11"/>
  <c r="V71" i="11"/>
  <c r="AJ23" i="7"/>
  <c r="AT23" i="7" s="1"/>
  <c r="AK22" i="9"/>
  <c r="AU22" i="9" s="1"/>
  <c r="Y54" i="11"/>
  <c r="X71" i="11"/>
  <c r="AJ17" i="7"/>
  <c r="AT17" i="7" s="1"/>
  <c r="X86" i="10"/>
  <c r="J27" i="8"/>
  <c r="T101" i="11"/>
  <c r="I27" i="8"/>
  <c r="AL23" i="9"/>
  <c r="AV23" i="9" s="1"/>
  <c r="U54" i="10"/>
  <c r="AK18" i="9"/>
  <c r="AU18" i="9" s="1"/>
  <c r="W54" i="10"/>
  <c r="V71" i="10"/>
  <c r="X54" i="11"/>
  <c r="X101" i="11"/>
  <c r="N50" i="11"/>
  <c r="N51" i="11" s="1"/>
  <c r="N52" i="11" s="1"/>
  <c r="N35" i="11"/>
  <c r="N36" i="11" s="1"/>
  <c r="N37" i="11" s="1"/>
  <c r="U39" i="11"/>
  <c r="Y39" i="11"/>
  <c r="T54" i="11"/>
  <c r="Z48" i="11"/>
  <c r="Z49" i="11"/>
  <c r="Z50" i="11"/>
  <c r="Z51" i="11"/>
  <c r="Z52" i="11"/>
  <c r="Z64" i="11"/>
  <c r="Z68" i="11"/>
  <c r="Z69" i="11"/>
  <c r="V86" i="11"/>
  <c r="Z79" i="11"/>
  <c r="V39" i="11"/>
  <c r="Z85" i="11"/>
  <c r="Z94" i="11"/>
  <c r="Z100" i="11"/>
  <c r="N82" i="11"/>
  <c r="N83" i="11" s="1"/>
  <c r="N84" i="11" s="1"/>
  <c r="Z17" i="11"/>
  <c r="N20" i="11"/>
  <c r="N21" i="11" s="1"/>
  <c r="N22" i="11" s="1"/>
  <c r="T24" i="11"/>
  <c r="X24" i="11"/>
  <c r="Z23" i="11"/>
  <c r="S39" i="11"/>
  <c r="W39" i="11"/>
  <c r="Z33" i="11"/>
  <c r="Z34" i="11"/>
  <c r="Z35" i="11"/>
  <c r="Z36" i="11"/>
  <c r="Z37" i="11"/>
  <c r="R54" i="11"/>
  <c r="AC46" i="11"/>
  <c r="Z46" i="11"/>
  <c r="S24" i="11"/>
  <c r="W24" i="11"/>
  <c r="Z18" i="11"/>
  <c r="Z19" i="11"/>
  <c r="Z20" i="11"/>
  <c r="Z21" i="11"/>
  <c r="Z22" i="11"/>
  <c r="T39" i="11"/>
  <c r="X39" i="11"/>
  <c r="U71" i="11"/>
  <c r="Y71" i="11"/>
  <c r="T86" i="11"/>
  <c r="U86" i="11"/>
  <c r="Y86" i="11"/>
  <c r="U101" i="11"/>
  <c r="Y101" i="11"/>
  <c r="AC16" i="11"/>
  <c r="R24" i="11"/>
  <c r="Z16" i="11"/>
  <c r="U24" i="11"/>
  <c r="Y24" i="11"/>
  <c r="R39" i="11"/>
  <c r="Z31" i="11"/>
  <c r="AC31" i="11"/>
  <c r="Z32" i="11"/>
  <c r="Z38" i="11"/>
  <c r="R71" i="11"/>
  <c r="AC63" i="11"/>
  <c r="Z63" i="11"/>
  <c r="Z47" i="11"/>
  <c r="Z53" i="11"/>
  <c r="S71" i="11"/>
  <c r="W71" i="11"/>
  <c r="Z65" i="11"/>
  <c r="Z66" i="11"/>
  <c r="Z67" i="11"/>
  <c r="R86" i="11"/>
  <c r="AC78" i="11"/>
  <c r="Z78" i="11"/>
  <c r="Z70" i="11"/>
  <c r="S86" i="11"/>
  <c r="W86" i="11"/>
  <c r="Z80" i="11"/>
  <c r="Z81" i="11"/>
  <c r="Z82" i="11"/>
  <c r="Z83" i="11"/>
  <c r="Z84" i="11"/>
  <c r="R101" i="11"/>
  <c r="AC93" i="11"/>
  <c r="Z93" i="11"/>
  <c r="S101" i="11"/>
  <c r="W101" i="11"/>
  <c r="Z95" i="11"/>
  <c r="Z96" i="11"/>
  <c r="Z97" i="11"/>
  <c r="Z98" i="11"/>
  <c r="Z99" i="11"/>
  <c r="J12" i="1"/>
  <c r="N97" i="10"/>
  <c r="N98" i="10" s="1"/>
  <c r="N99" i="10" s="1"/>
  <c r="N35" i="10"/>
  <c r="N36" i="10" s="1"/>
  <c r="N37" i="10" s="1"/>
  <c r="S54" i="10"/>
  <c r="V39" i="10"/>
  <c r="X39" i="10"/>
  <c r="V86" i="10"/>
  <c r="S24" i="10"/>
  <c r="W24" i="10"/>
  <c r="T101" i="10"/>
  <c r="N50" i="10"/>
  <c r="N51" i="10" s="1"/>
  <c r="N52" i="10" s="1"/>
  <c r="N20" i="10"/>
  <c r="N21" i="10" s="1"/>
  <c r="N22" i="10" s="1"/>
  <c r="Z18" i="10"/>
  <c r="Z19" i="10"/>
  <c r="Z20" i="10"/>
  <c r="Z21" i="10"/>
  <c r="Z22" i="10"/>
  <c r="T39" i="10"/>
  <c r="T24" i="10"/>
  <c r="X24" i="10"/>
  <c r="Z48" i="10"/>
  <c r="Z49" i="10"/>
  <c r="Z50" i="10"/>
  <c r="Z51" i="10"/>
  <c r="Z52" i="10"/>
  <c r="Z64" i="10"/>
  <c r="Z68" i="10"/>
  <c r="Z69" i="10"/>
  <c r="Z79" i="10"/>
  <c r="V101" i="10"/>
  <c r="N67" i="10"/>
  <c r="N68" i="10" s="1"/>
  <c r="N69" i="10" s="1"/>
  <c r="N82" i="10"/>
  <c r="N83" i="10" s="1"/>
  <c r="N84" i="10" s="1"/>
  <c r="Z23" i="10"/>
  <c r="S39" i="10"/>
  <c r="W39" i="10"/>
  <c r="Z33" i="10"/>
  <c r="Z34" i="10"/>
  <c r="Z35" i="10"/>
  <c r="Z36" i="10"/>
  <c r="Z37" i="10"/>
  <c r="Z38" i="10"/>
  <c r="R71" i="10"/>
  <c r="AC63" i="10"/>
  <c r="Z63" i="10"/>
  <c r="R54" i="10"/>
  <c r="Z46" i="10"/>
  <c r="AC46" i="10"/>
  <c r="V54" i="10"/>
  <c r="Z47" i="10"/>
  <c r="Z53" i="10"/>
  <c r="S71" i="10"/>
  <c r="W71" i="10"/>
  <c r="Z65" i="10"/>
  <c r="Z66" i="10"/>
  <c r="Z67" i="10"/>
  <c r="R86" i="10"/>
  <c r="AC78" i="10"/>
  <c r="Z78" i="10"/>
  <c r="Z70" i="10"/>
  <c r="S86" i="10"/>
  <c r="W86" i="10"/>
  <c r="Z80" i="10"/>
  <c r="Z81" i="10"/>
  <c r="Z82" i="10"/>
  <c r="Z83" i="10"/>
  <c r="Z84" i="10"/>
  <c r="R101" i="10"/>
  <c r="AC93" i="10"/>
  <c r="Z93" i="10"/>
  <c r="Z94" i="10"/>
  <c r="Z96" i="10"/>
  <c r="Z85" i="10"/>
  <c r="S101" i="10"/>
  <c r="W101" i="10"/>
  <c r="Z95" i="10"/>
  <c r="Z100" i="10"/>
  <c r="Z97" i="10"/>
  <c r="Z98" i="10"/>
  <c r="Z99" i="10"/>
  <c r="U24" i="10"/>
  <c r="Y24" i="10"/>
  <c r="R39" i="10"/>
  <c r="AC31" i="10"/>
  <c r="Z31" i="10"/>
  <c r="Z32" i="10"/>
  <c r="R24" i="10"/>
  <c r="Z16" i="10"/>
  <c r="AC16" i="10"/>
  <c r="V24" i="10"/>
  <c r="Z17" i="10"/>
  <c r="U39" i="10"/>
  <c r="Y39" i="10"/>
  <c r="T54" i="10"/>
  <c r="X54" i="10"/>
  <c r="U71" i="10"/>
  <c r="Y71" i="10"/>
  <c r="U86" i="10"/>
  <c r="Y86" i="10"/>
  <c r="U101" i="10"/>
  <c r="Y101" i="10"/>
  <c r="AO164" i="3"/>
  <c r="AO157" i="3"/>
  <c r="AC163" i="3" s="1"/>
  <c r="M152" i="3"/>
  <c r="AC147" i="3"/>
  <c r="AC146" i="3"/>
  <c r="AC145" i="3"/>
  <c r="AM162" i="3"/>
  <c r="AO162" i="3"/>
  <c r="M167" i="3"/>
  <c r="AC162" i="3"/>
  <c r="AC161" i="3"/>
  <c r="AC160" i="3"/>
  <c r="AO149" i="3"/>
  <c r="AM149" i="3"/>
  <c r="AO142" i="3"/>
  <c r="AC148" i="3" s="1"/>
  <c r="AO133" i="3"/>
  <c r="AM132" i="3"/>
  <c r="AO132" i="3"/>
  <c r="AO131" i="3"/>
  <c r="AM129" i="3"/>
  <c r="AO129" i="3"/>
  <c r="AM117" i="3"/>
  <c r="AO117" i="3"/>
  <c r="AO144" i="3"/>
  <c r="AM127" i="3"/>
  <c r="AO113" i="3"/>
  <c r="AM113" i="3"/>
  <c r="AO112" i="3"/>
  <c r="AM112" i="3"/>
  <c r="AC116" i="3"/>
  <c r="AC115" i="3"/>
  <c r="AC114" i="3"/>
  <c r="M120" i="3"/>
  <c r="AC113" i="3"/>
  <c r="AM111" i="3"/>
  <c r="AM163" i="3"/>
  <c r="AO163" i="3"/>
  <c r="AO159" i="3"/>
  <c r="AO161" i="3"/>
  <c r="AM148" i="3"/>
  <c r="AO148" i="3"/>
  <c r="AO147" i="3"/>
  <c r="AO146" i="3"/>
  <c r="AM145" i="3"/>
  <c r="AO145" i="3"/>
  <c r="AM160" i="3"/>
  <c r="AO160" i="3"/>
  <c r="AO143" i="3"/>
  <c r="M137" i="3"/>
  <c r="AC133" i="3"/>
  <c r="AC132" i="3"/>
  <c r="AC131" i="3"/>
  <c r="AC130" i="3"/>
  <c r="AO134" i="3"/>
  <c r="AM134" i="3"/>
  <c r="AM128" i="3"/>
  <c r="AO114" i="3"/>
  <c r="AM114" i="3"/>
  <c r="AM110" i="3"/>
  <c r="AO99" i="3"/>
  <c r="AM98" i="3"/>
  <c r="AO98" i="3"/>
  <c r="AM97" i="3"/>
  <c r="AO97" i="3"/>
  <c r="AM96" i="3"/>
  <c r="AO96" i="3"/>
  <c r="AM95" i="3"/>
  <c r="AO95" i="3"/>
  <c r="AO94" i="3"/>
  <c r="AM94" i="3"/>
  <c r="M88" i="3"/>
  <c r="AC83" i="3"/>
  <c r="AC81" i="3"/>
  <c r="AC84" i="3"/>
  <c r="AC82" i="3"/>
  <c r="AO93" i="3"/>
  <c r="AC99" i="3" s="1"/>
  <c r="M103" i="3"/>
  <c r="AC98" i="3"/>
  <c r="AC97" i="3"/>
  <c r="AC96" i="3"/>
  <c r="AO85" i="3"/>
  <c r="AM83" i="3"/>
  <c r="AO83" i="3"/>
  <c r="AM81" i="3"/>
  <c r="AO81" i="3"/>
  <c r="AM79" i="3"/>
  <c r="AM68" i="3"/>
  <c r="AM66" i="3"/>
  <c r="AO65" i="3"/>
  <c r="AM65" i="3"/>
  <c r="AM82" i="3"/>
  <c r="AO82" i="3"/>
  <c r="AO100" i="3"/>
  <c r="AM80" i="3"/>
  <c r="AO80" i="3"/>
  <c r="AO70" i="3"/>
  <c r="AC69" i="3"/>
  <c r="AC68" i="3"/>
  <c r="AC67" i="3"/>
  <c r="AC66" i="3"/>
  <c r="M73" i="3"/>
  <c r="AM69" i="3"/>
  <c r="AM84" i="3"/>
  <c r="AO84" i="3"/>
  <c r="AG36" i="9"/>
  <c r="AQ36" i="9" s="1"/>
  <c r="AK36" i="9"/>
  <c r="AU36" i="9" s="1"/>
  <c r="AE34" i="9"/>
  <c r="AO34" i="9" s="1"/>
  <c r="AI34" i="9"/>
  <c r="AS34" i="9" s="1"/>
  <c r="AF33" i="9"/>
  <c r="AP33" i="9" s="1"/>
  <c r="AH33" i="9"/>
  <c r="AR33" i="9" s="1"/>
  <c r="AJ33" i="9"/>
  <c r="AT33" i="9" s="1"/>
  <c r="AL33" i="9"/>
  <c r="AV33" i="9" s="1"/>
  <c r="N34" i="9"/>
  <c r="N32" i="9"/>
  <c r="AE22" i="9"/>
  <c r="AI22" i="9"/>
  <c r="AS22" i="9" s="1"/>
  <c r="L22" i="9"/>
  <c r="AG22" i="9"/>
  <c r="AQ22" i="9" s="1"/>
  <c r="AE21" i="9"/>
  <c r="AO21" i="9" s="1"/>
  <c r="AI21" i="9"/>
  <c r="AS21" i="9" s="1"/>
  <c r="L21" i="9"/>
  <c r="AG21" i="9"/>
  <c r="AQ21" i="9" s="1"/>
  <c r="AL17" i="9"/>
  <c r="AV17" i="9" s="1"/>
  <c r="AL19" i="9"/>
  <c r="AV19" i="9" s="1"/>
  <c r="AL21" i="9"/>
  <c r="AV21" i="9" s="1"/>
  <c r="AL22" i="9"/>
  <c r="AV22" i="9" s="1"/>
  <c r="L20" i="9"/>
  <c r="AI20" i="9"/>
  <c r="AS20" i="9" s="1"/>
  <c r="AE20" i="9"/>
  <c r="AO20" i="9" s="1"/>
  <c r="AK20" i="9"/>
  <c r="AU20" i="9" s="1"/>
  <c r="AJ23" i="9"/>
  <c r="AT23" i="9" s="1"/>
  <c r="L19" i="9"/>
  <c r="AI19" i="9"/>
  <c r="AS19" i="9" s="1"/>
  <c r="AE19" i="9"/>
  <c r="AO19" i="9" s="1"/>
  <c r="AK19" i="9"/>
  <c r="AU19" i="9" s="1"/>
  <c r="AG19" i="9"/>
  <c r="AQ19" i="9" s="1"/>
  <c r="AG20" i="9"/>
  <c r="AQ20" i="9" s="1"/>
  <c r="N19" i="9"/>
  <c r="AF23" i="9"/>
  <c r="AP23" i="9" s="1"/>
  <c r="L16" i="9"/>
  <c r="AE16" i="9"/>
  <c r="AG16" i="9"/>
  <c r="AQ16" i="9" s="1"/>
  <c r="AI16" i="9"/>
  <c r="AS16" i="9" s="1"/>
  <c r="AK16" i="9"/>
  <c r="AU16" i="9" s="1"/>
  <c r="L17" i="9"/>
  <c r="AE17" i="9"/>
  <c r="AG17" i="9"/>
  <c r="AQ17" i="9" s="1"/>
  <c r="AI17" i="9"/>
  <c r="AS17" i="9" s="1"/>
  <c r="AK17" i="9"/>
  <c r="AU17" i="9" s="1"/>
  <c r="AG18" i="9"/>
  <c r="AQ18" i="9" s="1"/>
  <c r="AF16" i="9"/>
  <c r="AP16" i="9" s="1"/>
  <c r="AH16" i="9"/>
  <c r="AR16" i="9" s="1"/>
  <c r="AJ16" i="9"/>
  <c r="AT16" i="9" s="1"/>
  <c r="AL16" i="9"/>
  <c r="AV16" i="9" s="1"/>
  <c r="N17" i="9"/>
  <c r="AF17" i="9"/>
  <c r="AP17" i="9" s="1"/>
  <c r="AH17" i="9"/>
  <c r="AR17" i="9" s="1"/>
  <c r="AJ17" i="9"/>
  <c r="AT17" i="9" s="1"/>
  <c r="AL18" i="9"/>
  <c r="AV18" i="9" s="1"/>
  <c r="AJ18" i="9"/>
  <c r="AT18" i="9" s="1"/>
  <c r="AH18" i="9"/>
  <c r="AR18" i="9" s="1"/>
  <c r="AF18" i="9"/>
  <c r="AP18" i="9" s="1"/>
  <c r="L18" i="9"/>
  <c r="AE18" i="9"/>
  <c r="AI18" i="9"/>
  <c r="AS18" i="9" s="1"/>
  <c r="AF19" i="9"/>
  <c r="AP19" i="9" s="1"/>
  <c r="AH19" i="9"/>
  <c r="AR19" i="9" s="1"/>
  <c r="AJ19" i="9"/>
  <c r="AT19" i="9" s="1"/>
  <c r="AF20" i="9"/>
  <c r="AP20" i="9" s="1"/>
  <c r="AH20" i="9"/>
  <c r="AR20" i="9" s="1"/>
  <c r="AJ20" i="9"/>
  <c r="AT20" i="9" s="1"/>
  <c r="AF21" i="9"/>
  <c r="AP21" i="9" s="1"/>
  <c r="AH21" i="9"/>
  <c r="AR21" i="9" s="1"/>
  <c r="AJ21" i="9"/>
  <c r="AT21" i="9" s="1"/>
  <c r="AF22" i="9"/>
  <c r="AP22" i="9" s="1"/>
  <c r="AH22" i="9"/>
  <c r="AR22" i="9" s="1"/>
  <c r="AJ22" i="9"/>
  <c r="AT22" i="9" s="1"/>
  <c r="AO22" i="9"/>
  <c r="AE23" i="9"/>
  <c r="AG23" i="9"/>
  <c r="AQ23" i="9" s="1"/>
  <c r="AI23" i="9"/>
  <c r="AS23" i="9" s="1"/>
  <c r="AK23" i="9"/>
  <c r="AU23" i="9" s="1"/>
  <c r="AF53" i="9"/>
  <c r="AP53" i="9" s="1"/>
  <c r="AF52" i="9"/>
  <c r="AP52" i="9" s="1"/>
  <c r="AF51" i="9"/>
  <c r="AP51" i="9" s="1"/>
  <c r="AF50" i="9"/>
  <c r="AP50" i="9" s="1"/>
  <c r="AF49" i="9"/>
  <c r="AP49" i="9" s="1"/>
  <c r="AF48" i="9"/>
  <c r="AP48" i="9" s="1"/>
  <c r="AF38" i="9"/>
  <c r="AP38" i="9" s="1"/>
  <c r="AF47" i="9"/>
  <c r="AP47" i="9" s="1"/>
  <c r="AF46" i="9"/>
  <c r="AP46" i="9" s="1"/>
  <c r="AF37" i="9"/>
  <c r="AP37" i="9" s="1"/>
  <c r="AF36" i="9"/>
  <c r="AP36" i="9" s="1"/>
  <c r="AF35" i="9"/>
  <c r="AP35" i="9" s="1"/>
  <c r="AH53" i="9"/>
  <c r="AR53" i="9" s="1"/>
  <c r="AH52" i="9"/>
  <c r="AR52" i="9" s="1"/>
  <c r="AH51" i="9"/>
  <c r="AR51" i="9" s="1"/>
  <c r="AH50" i="9"/>
  <c r="AR50" i="9" s="1"/>
  <c r="AH49" i="9"/>
  <c r="AR49" i="9" s="1"/>
  <c r="AH48" i="9"/>
  <c r="AR48" i="9" s="1"/>
  <c r="AH38" i="9"/>
  <c r="AR38" i="9" s="1"/>
  <c r="AH47" i="9"/>
  <c r="AR47" i="9" s="1"/>
  <c r="AH46" i="9"/>
  <c r="AR46" i="9" s="1"/>
  <c r="AH37" i="9"/>
  <c r="AR37" i="9" s="1"/>
  <c r="AH36" i="9"/>
  <c r="AR36" i="9" s="1"/>
  <c r="AH35" i="9"/>
  <c r="AR35" i="9" s="1"/>
  <c r="AJ53" i="9"/>
  <c r="AT53" i="9" s="1"/>
  <c r="AJ52" i="9"/>
  <c r="AT52" i="9" s="1"/>
  <c r="AJ51" i="9"/>
  <c r="AT51" i="9" s="1"/>
  <c r="AJ50" i="9"/>
  <c r="AT50" i="9" s="1"/>
  <c r="AJ49" i="9"/>
  <c r="AT49" i="9" s="1"/>
  <c r="AJ48" i="9"/>
  <c r="AT48" i="9" s="1"/>
  <c r="AJ38" i="9"/>
  <c r="AT38" i="9" s="1"/>
  <c r="AJ47" i="9"/>
  <c r="AT47" i="9" s="1"/>
  <c r="AJ46" i="9"/>
  <c r="AT46" i="9" s="1"/>
  <c r="AJ37" i="9"/>
  <c r="AT37" i="9" s="1"/>
  <c r="AJ36" i="9"/>
  <c r="AT36" i="9" s="1"/>
  <c r="AJ35" i="9"/>
  <c r="AT35" i="9" s="1"/>
  <c r="AL53" i="9"/>
  <c r="AV53" i="9" s="1"/>
  <c r="AL52" i="9"/>
  <c r="AV52" i="9" s="1"/>
  <c r="AL51" i="9"/>
  <c r="AV51" i="9" s="1"/>
  <c r="AL50" i="9"/>
  <c r="AV50" i="9" s="1"/>
  <c r="AL49" i="9"/>
  <c r="AV49" i="9" s="1"/>
  <c r="AL48" i="9"/>
  <c r="AV48" i="9" s="1"/>
  <c r="AL38" i="9"/>
  <c r="AV38" i="9" s="1"/>
  <c r="AL47" i="9"/>
  <c r="AV47" i="9" s="1"/>
  <c r="AL46" i="9"/>
  <c r="AV46" i="9" s="1"/>
  <c r="AL37" i="9"/>
  <c r="AV37" i="9" s="1"/>
  <c r="AL36" i="9"/>
  <c r="AV36" i="9" s="1"/>
  <c r="AL35" i="9"/>
  <c r="AV35" i="9" s="1"/>
  <c r="D25" i="9"/>
  <c r="F25" i="9"/>
  <c r="H25" i="9"/>
  <c r="J25" i="9"/>
  <c r="AF31" i="9"/>
  <c r="AP31" i="9" s="1"/>
  <c r="AH31" i="9"/>
  <c r="AR31" i="9" s="1"/>
  <c r="AJ31" i="9"/>
  <c r="AT31" i="9" s="1"/>
  <c r="AL31" i="9"/>
  <c r="AV31" i="9" s="1"/>
  <c r="AF32" i="9"/>
  <c r="AP32" i="9" s="1"/>
  <c r="AH32" i="9"/>
  <c r="AR32" i="9" s="1"/>
  <c r="AJ32" i="9"/>
  <c r="AT32" i="9" s="1"/>
  <c r="AL32" i="9"/>
  <c r="AV32" i="9" s="1"/>
  <c r="AE33" i="9"/>
  <c r="AG33" i="9"/>
  <c r="AQ33" i="9" s="1"/>
  <c r="AI33" i="9"/>
  <c r="AS33" i="9" s="1"/>
  <c r="AK33" i="9"/>
  <c r="AU33" i="9" s="1"/>
  <c r="L34" i="9"/>
  <c r="AG34" i="9"/>
  <c r="AQ34" i="9" s="1"/>
  <c r="AK34" i="9"/>
  <c r="AU34" i="9" s="1"/>
  <c r="AG35" i="9"/>
  <c r="AQ35" i="9" s="1"/>
  <c r="AK35" i="9"/>
  <c r="AU35" i="9" s="1"/>
  <c r="AE52" i="9"/>
  <c r="AE51" i="9"/>
  <c r="AE53" i="9"/>
  <c r="AE47" i="9"/>
  <c r="AE46" i="9"/>
  <c r="AE37" i="9"/>
  <c r="AE50" i="9"/>
  <c r="AE49" i="9"/>
  <c r="AE48" i="9"/>
  <c r="AE38" i="9"/>
  <c r="AG52" i="9"/>
  <c r="AQ52" i="9" s="1"/>
  <c r="AG51" i="9"/>
  <c r="AQ51" i="9" s="1"/>
  <c r="AG53" i="9"/>
  <c r="AQ53" i="9" s="1"/>
  <c r="AG50" i="9"/>
  <c r="AQ50" i="9" s="1"/>
  <c r="AG49" i="9"/>
  <c r="AQ49" i="9" s="1"/>
  <c r="AG47" i="9"/>
  <c r="AQ47" i="9" s="1"/>
  <c r="AG46" i="9"/>
  <c r="AQ46" i="9" s="1"/>
  <c r="AG37" i="9"/>
  <c r="AQ37" i="9" s="1"/>
  <c r="AG48" i="9"/>
  <c r="AQ48" i="9" s="1"/>
  <c r="AG38" i="9"/>
  <c r="AQ38" i="9" s="1"/>
  <c r="AI52" i="9"/>
  <c r="AS52" i="9" s="1"/>
  <c r="AI51" i="9"/>
  <c r="AS51" i="9" s="1"/>
  <c r="AI50" i="9"/>
  <c r="AS50" i="9" s="1"/>
  <c r="AI53" i="9"/>
  <c r="AS53" i="9" s="1"/>
  <c r="AI47" i="9"/>
  <c r="AS47" i="9" s="1"/>
  <c r="AI46" i="9"/>
  <c r="AS46" i="9" s="1"/>
  <c r="AI37" i="9"/>
  <c r="AS37" i="9" s="1"/>
  <c r="AI49" i="9"/>
  <c r="AS49" i="9" s="1"/>
  <c r="AI48" i="9"/>
  <c r="AS48" i="9" s="1"/>
  <c r="AI38" i="9"/>
  <c r="AS38" i="9" s="1"/>
  <c r="AK52" i="9"/>
  <c r="AU52" i="9" s="1"/>
  <c r="AK51" i="9"/>
  <c r="AU51" i="9" s="1"/>
  <c r="AK50" i="9"/>
  <c r="AU50" i="9" s="1"/>
  <c r="AK53" i="9"/>
  <c r="AU53" i="9" s="1"/>
  <c r="AK49" i="9"/>
  <c r="AU49" i="9" s="1"/>
  <c r="AK48" i="9"/>
  <c r="AU48" i="9" s="1"/>
  <c r="AK47" i="9"/>
  <c r="AU47" i="9" s="1"/>
  <c r="AK46" i="9"/>
  <c r="AU46" i="9" s="1"/>
  <c r="AK37" i="9"/>
  <c r="AU37" i="9" s="1"/>
  <c r="AK38" i="9"/>
  <c r="AU38" i="9" s="1"/>
  <c r="K24" i="9"/>
  <c r="C25" i="9"/>
  <c r="E25" i="9"/>
  <c r="G25" i="9"/>
  <c r="I25" i="9"/>
  <c r="AE31" i="9"/>
  <c r="AG31" i="9"/>
  <c r="AQ31" i="9" s="1"/>
  <c r="AI31" i="9"/>
  <c r="AS31" i="9" s="1"/>
  <c r="AK31" i="9"/>
  <c r="AU31" i="9" s="1"/>
  <c r="AE32" i="9"/>
  <c r="AG32" i="9"/>
  <c r="AQ32" i="9" s="1"/>
  <c r="AI32" i="9"/>
  <c r="AS32" i="9" s="1"/>
  <c r="AK32" i="9"/>
  <c r="AU32" i="9" s="1"/>
  <c r="AF34" i="9"/>
  <c r="AP34" i="9" s="1"/>
  <c r="AH34" i="9"/>
  <c r="AR34" i="9" s="1"/>
  <c r="AJ34" i="9"/>
  <c r="AT34" i="9" s="1"/>
  <c r="AL34" i="9"/>
  <c r="AV34" i="9" s="1"/>
  <c r="AE35" i="9"/>
  <c r="AI35" i="9"/>
  <c r="AS35" i="9" s="1"/>
  <c r="AE36" i="9"/>
  <c r="AI36" i="9"/>
  <c r="AS36" i="9" s="1"/>
  <c r="K54" i="9"/>
  <c r="N49" i="9"/>
  <c r="N47" i="9"/>
  <c r="K39" i="9"/>
  <c r="AF34" i="8"/>
  <c r="AP34" i="8" s="1"/>
  <c r="AH34" i="8"/>
  <c r="AR34" i="8" s="1"/>
  <c r="AJ34" i="8"/>
  <c r="AT34" i="8" s="1"/>
  <c r="AL34" i="8"/>
  <c r="AV34" i="8" s="1"/>
  <c r="N32" i="8"/>
  <c r="AL17" i="8"/>
  <c r="AV17" i="8" s="1"/>
  <c r="AL22" i="8"/>
  <c r="AV22" i="8" s="1"/>
  <c r="AK23" i="8"/>
  <c r="AU23" i="8" s="1"/>
  <c r="AK33" i="8"/>
  <c r="AU33" i="8" s="1"/>
  <c r="AF19" i="8"/>
  <c r="AP19" i="8" s="1"/>
  <c r="AF21" i="8"/>
  <c r="AP21" i="8" s="1"/>
  <c r="N19" i="8"/>
  <c r="L16" i="8"/>
  <c r="AE16" i="8"/>
  <c r="AG16" i="8"/>
  <c r="AQ16" i="8" s="1"/>
  <c r="AI16" i="8"/>
  <c r="AS16" i="8" s="1"/>
  <c r="AK16" i="8"/>
  <c r="AU16" i="8" s="1"/>
  <c r="L17" i="8"/>
  <c r="AE17" i="8"/>
  <c r="AG17" i="8"/>
  <c r="AQ17" i="8" s="1"/>
  <c r="AI17" i="8"/>
  <c r="AS17" i="8" s="1"/>
  <c r="AK17" i="8"/>
  <c r="AU17" i="8" s="1"/>
  <c r="L18" i="8"/>
  <c r="AF18" i="8"/>
  <c r="AP18" i="8" s="1"/>
  <c r="AK19" i="8"/>
  <c r="AU19" i="8" s="1"/>
  <c r="AI19" i="8"/>
  <c r="AS19" i="8" s="1"/>
  <c r="AG19" i="8"/>
  <c r="AQ19" i="8" s="1"/>
  <c r="AE19" i="8"/>
  <c r="L19" i="8"/>
  <c r="AH19" i="8"/>
  <c r="AR19" i="8" s="1"/>
  <c r="AL19" i="8"/>
  <c r="AV19" i="8" s="1"/>
  <c r="AF20" i="8"/>
  <c r="AP20" i="8" s="1"/>
  <c r="AK21" i="8"/>
  <c r="AU21" i="8" s="1"/>
  <c r="AI21" i="8"/>
  <c r="AS21" i="8" s="1"/>
  <c r="AG21" i="8"/>
  <c r="AQ21" i="8" s="1"/>
  <c r="AE21" i="8"/>
  <c r="L21" i="8"/>
  <c r="AH21" i="8"/>
  <c r="AR21" i="8" s="1"/>
  <c r="AL21" i="8"/>
  <c r="AV21" i="8" s="1"/>
  <c r="AF16" i="8"/>
  <c r="AP16" i="8" s="1"/>
  <c r="AH16" i="8"/>
  <c r="AR16" i="8" s="1"/>
  <c r="AJ16" i="8"/>
  <c r="AT16" i="8" s="1"/>
  <c r="AL16" i="8"/>
  <c r="AV16" i="8" s="1"/>
  <c r="N17" i="8"/>
  <c r="AF17" i="8"/>
  <c r="AP17" i="8" s="1"/>
  <c r="AH17" i="8"/>
  <c r="AR17" i="8" s="1"/>
  <c r="AJ17" i="8"/>
  <c r="AT17" i="8" s="1"/>
  <c r="AK18" i="8"/>
  <c r="AU18" i="8" s="1"/>
  <c r="AI18" i="8"/>
  <c r="AS18" i="8" s="1"/>
  <c r="AG18" i="8"/>
  <c r="AQ18" i="8" s="1"/>
  <c r="AE18" i="8"/>
  <c r="AH18" i="8"/>
  <c r="AR18" i="8" s="1"/>
  <c r="AL18" i="8"/>
  <c r="AV18" i="8" s="1"/>
  <c r="AK20" i="8"/>
  <c r="AU20" i="8" s="1"/>
  <c r="AI20" i="8"/>
  <c r="AS20" i="8" s="1"/>
  <c r="AG20" i="8"/>
  <c r="AQ20" i="8" s="1"/>
  <c r="AE20" i="8"/>
  <c r="L20" i="8"/>
  <c r="AH20" i="8"/>
  <c r="AR20" i="8" s="1"/>
  <c r="AL20" i="8"/>
  <c r="AV20" i="8" s="1"/>
  <c r="L22" i="8"/>
  <c r="AE22" i="8"/>
  <c r="AG22" i="8"/>
  <c r="AQ22" i="8" s="1"/>
  <c r="AI22" i="8"/>
  <c r="AS22" i="8" s="1"/>
  <c r="AK22" i="8"/>
  <c r="AU22" i="8" s="1"/>
  <c r="L23" i="8"/>
  <c r="AF23" i="8"/>
  <c r="AP23" i="8" s="1"/>
  <c r="AH23" i="8"/>
  <c r="AR23" i="8" s="1"/>
  <c r="AJ23" i="8"/>
  <c r="AT23" i="8" s="1"/>
  <c r="AL23" i="8"/>
  <c r="AV23" i="8" s="1"/>
  <c r="AE52" i="8"/>
  <c r="AE51" i="8"/>
  <c r="AE50" i="8"/>
  <c r="AE53" i="8"/>
  <c r="AE47" i="8"/>
  <c r="AE46" i="8"/>
  <c r="AE37" i="8"/>
  <c r="AE49" i="8"/>
  <c r="AE48" i="8"/>
  <c r="AE38" i="8"/>
  <c r="AG52" i="8"/>
  <c r="AQ52" i="8" s="1"/>
  <c r="AG51" i="8"/>
  <c r="AQ51" i="8" s="1"/>
  <c r="AG50" i="8"/>
  <c r="AQ50" i="8" s="1"/>
  <c r="AG53" i="8"/>
  <c r="AQ53" i="8" s="1"/>
  <c r="AG49" i="8"/>
  <c r="AQ49" i="8" s="1"/>
  <c r="AG47" i="8"/>
  <c r="AQ47" i="8" s="1"/>
  <c r="AG46" i="8"/>
  <c r="AQ46" i="8" s="1"/>
  <c r="AG37" i="8"/>
  <c r="AQ37" i="8" s="1"/>
  <c r="AG48" i="8"/>
  <c r="AQ48" i="8" s="1"/>
  <c r="AG38" i="8"/>
  <c r="AQ38" i="8" s="1"/>
  <c r="AI52" i="8"/>
  <c r="AS52" i="8" s="1"/>
  <c r="AI51" i="8"/>
  <c r="AS51" i="8" s="1"/>
  <c r="AI50" i="8"/>
  <c r="AS50" i="8" s="1"/>
  <c r="AI53" i="8"/>
  <c r="AS53" i="8" s="1"/>
  <c r="AI47" i="8"/>
  <c r="AS47" i="8" s="1"/>
  <c r="AI46" i="8"/>
  <c r="AS46" i="8" s="1"/>
  <c r="AI37" i="8"/>
  <c r="AS37" i="8" s="1"/>
  <c r="AI49" i="8"/>
  <c r="AS49" i="8" s="1"/>
  <c r="AI48" i="8"/>
  <c r="AS48" i="8" s="1"/>
  <c r="AI38" i="8"/>
  <c r="AS38" i="8" s="1"/>
  <c r="AK52" i="8"/>
  <c r="AU52" i="8" s="1"/>
  <c r="AK51" i="8"/>
  <c r="AU51" i="8" s="1"/>
  <c r="AK50" i="8"/>
  <c r="AU50" i="8" s="1"/>
  <c r="AK53" i="8"/>
  <c r="AU53" i="8" s="1"/>
  <c r="AK49" i="8"/>
  <c r="AU49" i="8" s="1"/>
  <c r="AK48" i="8"/>
  <c r="AU48" i="8" s="1"/>
  <c r="AK47" i="8"/>
  <c r="AU47" i="8" s="1"/>
  <c r="AK46" i="8"/>
  <c r="AU46" i="8" s="1"/>
  <c r="AK37" i="8"/>
  <c r="AU37" i="8" s="1"/>
  <c r="AK38" i="8"/>
  <c r="AU38" i="8" s="1"/>
  <c r="K24" i="8"/>
  <c r="C25" i="8"/>
  <c r="E25" i="8"/>
  <c r="G25" i="8"/>
  <c r="I25" i="8"/>
  <c r="L31" i="8"/>
  <c r="AE31" i="8"/>
  <c r="AG31" i="8"/>
  <c r="AQ31" i="8" s="1"/>
  <c r="AI31" i="8"/>
  <c r="AS31" i="8" s="1"/>
  <c r="AK31" i="8"/>
  <c r="AU31" i="8" s="1"/>
  <c r="AE32" i="8"/>
  <c r="AG32" i="8"/>
  <c r="AQ32" i="8" s="1"/>
  <c r="AI32" i="8"/>
  <c r="AS32" i="8" s="1"/>
  <c r="AK32" i="8"/>
  <c r="AU32" i="8" s="1"/>
  <c r="L33" i="8"/>
  <c r="AF33" i="8"/>
  <c r="AP33" i="8" s="1"/>
  <c r="AH33" i="8"/>
  <c r="AR33" i="8" s="1"/>
  <c r="AJ33" i="8"/>
  <c r="AT33" i="8" s="1"/>
  <c r="AL33" i="8"/>
  <c r="AV33" i="8" s="1"/>
  <c r="N34" i="8"/>
  <c r="AE35" i="8"/>
  <c r="AI35" i="8"/>
  <c r="AS35" i="8" s="1"/>
  <c r="AE36" i="8"/>
  <c r="AI36" i="8"/>
  <c r="AS36" i="8" s="1"/>
  <c r="AF22" i="8"/>
  <c r="AP22" i="8" s="1"/>
  <c r="AH22" i="8"/>
  <c r="AR22" i="8" s="1"/>
  <c r="AJ22" i="8"/>
  <c r="AT22" i="8" s="1"/>
  <c r="AE23" i="8"/>
  <c r="AG23" i="8"/>
  <c r="AQ23" i="8" s="1"/>
  <c r="AI23" i="8"/>
  <c r="AS23" i="8" s="1"/>
  <c r="AF53" i="8"/>
  <c r="AP53" i="8" s="1"/>
  <c r="AF52" i="8"/>
  <c r="AP52" i="8" s="1"/>
  <c r="AF51" i="8"/>
  <c r="AP51" i="8" s="1"/>
  <c r="AF50" i="8"/>
  <c r="AP50" i="8" s="1"/>
  <c r="AF49" i="8"/>
  <c r="AP49" i="8" s="1"/>
  <c r="AF48" i="8"/>
  <c r="AP48" i="8" s="1"/>
  <c r="AF38" i="8"/>
  <c r="AP38" i="8" s="1"/>
  <c r="AF47" i="8"/>
  <c r="AP47" i="8" s="1"/>
  <c r="AF46" i="8"/>
  <c r="AP46" i="8" s="1"/>
  <c r="AF37" i="8"/>
  <c r="AP37" i="8" s="1"/>
  <c r="AF36" i="8"/>
  <c r="AP36" i="8" s="1"/>
  <c r="AF35" i="8"/>
  <c r="AP35" i="8" s="1"/>
  <c r="AH53" i="8"/>
  <c r="AR53" i="8" s="1"/>
  <c r="AH52" i="8"/>
  <c r="AR52" i="8" s="1"/>
  <c r="AH51" i="8"/>
  <c r="AR51" i="8" s="1"/>
  <c r="AH50" i="8"/>
  <c r="AR50" i="8" s="1"/>
  <c r="AH49" i="8"/>
  <c r="AR49" i="8" s="1"/>
  <c r="AH48" i="8"/>
  <c r="AR48" i="8" s="1"/>
  <c r="AH38" i="8"/>
  <c r="AR38" i="8" s="1"/>
  <c r="AH47" i="8"/>
  <c r="AR47" i="8" s="1"/>
  <c r="AH46" i="8"/>
  <c r="AR46" i="8" s="1"/>
  <c r="AH37" i="8"/>
  <c r="AR37" i="8" s="1"/>
  <c r="AH36" i="8"/>
  <c r="AR36" i="8" s="1"/>
  <c r="AH35" i="8"/>
  <c r="AR35" i="8" s="1"/>
  <c r="AJ53" i="8"/>
  <c r="AT53" i="8" s="1"/>
  <c r="AJ52" i="8"/>
  <c r="AT52" i="8" s="1"/>
  <c r="AJ51" i="8"/>
  <c r="AT51" i="8" s="1"/>
  <c r="AJ50" i="8"/>
  <c r="AT50" i="8" s="1"/>
  <c r="AJ49" i="8"/>
  <c r="AT49" i="8" s="1"/>
  <c r="AJ48" i="8"/>
  <c r="AT48" i="8" s="1"/>
  <c r="AJ38" i="8"/>
  <c r="AT38" i="8" s="1"/>
  <c r="AJ47" i="8"/>
  <c r="AT47" i="8" s="1"/>
  <c r="AJ46" i="8"/>
  <c r="AT46" i="8" s="1"/>
  <c r="AJ37" i="8"/>
  <c r="AT37" i="8" s="1"/>
  <c r="AJ36" i="8"/>
  <c r="AT36" i="8" s="1"/>
  <c r="AJ35" i="8"/>
  <c r="AT35" i="8" s="1"/>
  <c r="AL53" i="8"/>
  <c r="AV53" i="8" s="1"/>
  <c r="AL52" i="8"/>
  <c r="AV52" i="8" s="1"/>
  <c r="AL51" i="8"/>
  <c r="AV51" i="8" s="1"/>
  <c r="AL50" i="8"/>
  <c r="AV50" i="8" s="1"/>
  <c r="AL49" i="8"/>
  <c r="AV49" i="8" s="1"/>
  <c r="AL48" i="8"/>
  <c r="AV48" i="8" s="1"/>
  <c r="AL38" i="8"/>
  <c r="AV38" i="8" s="1"/>
  <c r="AL47" i="8"/>
  <c r="AV47" i="8" s="1"/>
  <c r="AL46" i="8"/>
  <c r="AV46" i="8" s="1"/>
  <c r="AL37" i="8"/>
  <c r="AV37" i="8" s="1"/>
  <c r="AL36" i="8"/>
  <c r="AV36" i="8" s="1"/>
  <c r="AL35" i="8"/>
  <c r="AV35" i="8" s="1"/>
  <c r="D25" i="8"/>
  <c r="F25" i="8"/>
  <c r="H25" i="8"/>
  <c r="J25" i="8"/>
  <c r="AF31" i="8"/>
  <c r="AP31" i="8" s="1"/>
  <c r="AH31" i="8"/>
  <c r="AR31" i="8" s="1"/>
  <c r="AJ31" i="8"/>
  <c r="AT31" i="8" s="1"/>
  <c r="AL31" i="8"/>
  <c r="AV31" i="8" s="1"/>
  <c r="AF32" i="8"/>
  <c r="AP32" i="8" s="1"/>
  <c r="AH32" i="8"/>
  <c r="AR32" i="8" s="1"/>
  <c r="AJ32" i="8"/>
  <c r="AT32" i="8" s="1"/>
  <c r="AL32" i="8"/>
  <c r="AV32" i="8" s="1"/>
  <c r="AE33" i="8"/>
  <c r="AG33" i="8"/>
  <c r="AQ33" i="8" s="1"/>
  <c r="AI33" i="8"/>
  <c r="AS33" i="8" s="1"/>
  <c r="AE34" i="8"/>
  <c r="AG34" i="8"/>
  <c r="AQ34" i="8" s="1"/>
  <c r="AI34" i="8"/>
  <c r="AS34" i="8" s="1"/>
  <c r="AK34" i="8"/>
  <c r="AU34" i="8" s="1"/>
  <c r="AG35" i="8"/>
  <c r="AQ35" i="8" s="1"/>
  <c r="AK35" i="8"/>
  <c r="AU35" i="8" s="1"/>
  <c r="AG36" i="8"/>
  <c r="AQ36" i="8" s="1"/>
  <c r="AK36" i="8"/>
  <c r="AU36" i="8" s="1"/>
  <c r="K54" i="8"/>
  <c r="N49" i="8"/>
  <c r="N47" i="8"/>
  <c r="K39" i="8"/>
  <c r="N32" i="7"/>
  <c r="L31" i="7"/>
  <c r="N34" i="7"/>
  <c r="L23" i="7"/>
  <c r="AH23" i="7"/>
  <c r="AR23" i="7" s="1"/>
  <c r="AL23" i="7"/>
  <c r="AV23" i="7" s="1"/>
  <c r="AF23" i="7"/>
  <c r="AP23" i="7" s="1"/>
  <c r="AK18" i="7"/>
  <c r="AU18" i="7" s="1"/>
  <c r="L22" i="7"/>
  <c r="AK22" i="7"/>
  <c r="AU22" i="7" s="1"/>
  <c r="AI22" i="7"/>
  <c r="AS22" i="7" s="1"/>
  <c r="AK21" i="7"/>
  <c r="AU21" i="7" s="1"/>
  <c r="L21" i="7"/>
  <c r="AE20" i="7"/>
  <c r="AO20" i="7" s="1"/>
  <c r="AK20" i="7"/>
  <c r="AU20" i="7" s="1"/>
  <c r="AI20" i="7"/>
  <c r="AS20" i="7" s="1"/>
  <c r="L19" i="7"/>
  <c r="AK19" i="7"/>
  <c r="AU19" i="7" s="1"/>
  <c r="AG19" i="7"/>
  <c r="AQ19" i="7" s="1"/>
  <c r="N19" i="7"/>
  <c r="AG18" i="7"/>
  <c r="AQ18" i="7" s="1"/>
  <c r="AE19" i="7"/>
  <c r="AO19" i="7" s="1"/>
  <c r="AE21" i="7"/>
  <c r="AE22" i="7"/>
  <c r="AO22" i="7" s="1"/>
  <c r="AI19" i="7"/>
  <c r="AS19" i="7" s="1"/>
  <c r="AI21" i="7"/>
  <c r="AS21" i="7" s="1"/>
  <c r="AG20" i="7"/>
  <c r="AQ20" i="7" s="1"/>
  <c r="AG21" i="7"/>
  <c r="AQ21" i="7" s="1"/>
  <c r="AG22" i="7"/>
  <c r="AQ22" i="7" s="1"/>
  <c r="L16" i="7"/>
  <c r="AE16" i="7"/>
  <c r="AG16" i="7"/>
  <c r="AQ16" i="7" s="1"/>
  <c r="AI16" i="7"/>
  <c r="AS16" i="7" s="1"/>
  <c r="AK16" i="7"/>
  <c r="AU16" i="7" s="1"/>
  <c r="L17" i="7"/>
  <c r="AF17" i="7"/>
  <c r="AP17" i="7" s="1"/>
  <c r="AL18" i="7"/>
  <c r="AV18" i="7" s="1"/>
  <c r="AJ18" i="7"/>
  <c r="AT18" i="7" s="1"/>
  <c r="AH18" i="7"/>
  <c r="AR18" i="7" s="1"/>
  <c r="AF18" i="7"/>
  <c r="AP18" i="7" s="1"/>
  <c r="L18" i="7"/>
  <c r="AE18" i="7"/>
  <c r="AI18" i="7"/>
  <c r="AS18" i="7" s="1"/>
  <c r="AF16" i="7"/>
  <c r="AP16" i="7" s="1"/>
  <c r="AH16" i="7"/>
  <c r="AR16" i="7" s="1"/>
  <c r="AJ16" i="7"/>
  <c r="AT16" i="7" s="1"/>
  <c r="AL16" i="7"/>
  <c r="AV16" i="7" s="1"/>
  <c r="AK17" i="7"/>
  <c r="AU17" i="7" s="1"/>
  <c r="AI17" i="7"/>
  <c r="AS17" i="7" s="1"/>
  <c r="AG17" i="7"/>
  <c r="AQ17" i="7" s="1"/>
  <c r="AE17" i="7"/>
  <c r="N17" i="7"/>
  <c r="AH17" i="7"/>
  <c r="AR17" i="7" s="1"/>
  <c r="AL17" i="7"/>
  <c r="AV17" i="7" s="1"/>
  <c r="AO34" i="7"/>
  <c r="AF19" i="7"/>
  <c r="AP19" i="7" s="1"/>
  <c r="AH19" i="7"/>
  <c r="AR19" i="7" s="1"/>
  <c r="AJ19" i="7"/>
  <c r="AT19" i="7" s="1"/>
  <c r="AF20" i="7"/>
  <c r="AP20" i="7" s="1"/>
  <c r="AH20" i="7"/>
  <c r="AR20" i="7" s="1"/>
  <c r="AJ20" i="7"/>
  <c r="AT20" i="7" s="1"/>
  <c r="AF21" i="7"/>
  <c r="AP21" i="7" s="1"/>
  <c r="AH21" i="7"/>
  <c r="AR21" i="7" s="1"/>
  <c r="AJ21" i="7"/>
  <c r="AT21" i="7" s="1"/>
  <c r="AO21" i="7"/>
  <c r="AF22" i="7"/>
  <c r="AP22" i="7" s="1"/>
  <c r="AH22" i="7"/>
  <c r="AR22" i="7" s="1"/>
  <c r="AJ22" i="7"/>
  <c r="AT22" i="7" s="1"/>
  <c r="AE23" i="7"/>
  <c r="AG23" i="7"/>
  <c r="AQ23" i="7" s="1"/>
  <c r="AI23" i="7"/>
  <c r="AS23" i="7" s="1"/>
  <c r="AK23" i="7"/>
  <c r="AU23" i="7" s="1"/>
  <c r="AF53" i="7"/>
  <c r="AP53" i="7" s="1"/>
  <c r="AF52" i="7"/>
  <c r="AP52" i="7" s="1"/>
  <c r="AF51" i="7"/>
  <c r="AP51" i="7" s="1"/>
  <c r="AF50" i="7"/>
  <c r="AP50" i="7" s="1"/>
  <c r="AF49" i="7"/>
  <c r="AP49" i="7" s="1"/>
  <c r="AF48" i="7"/>
  <c r="AP48" i="7" s="1"/>
  <c r="AF38" i="7"/>
  <c r="AP38" i="7" s="1"/>
  <c r="AF47" i="7"/>
  <c r="AP47" i="7" s="1"/>
  <c r="AF46" i="7"/>
  <c r="AP46" i="7" s="1"/>
  <c r="AF37" i="7"/>
  <c r="AP37" i="7" s="1"/>
  <c r="AF36" i="7"/>
  <c r="AP36" i="7" s="1"/>
  <c r="AF35" i="7"/>
  <c r="AP35" i="7" s="1"/>
  <c r="AH53" i="7"/>
  <c r="AR53" i="7" s="1"/>
  <c r="AH52" i="7"/>
  <c r="AR52" i="7" s="1"/>
  <c r="AH51" i="7"/>
  <c r="AR51" i="7" s="1"/>
  <c r="AH50" i="7"/>
  <c r="AR50" i="7" s="1"/>
  <c r="AH49" i="7"/>
  <c r="AR49" i="7" s="1"/>
  <c r="AH48" i="7"/>
  <c r="AR48" i="7" s="1"/>
  <c r="AH38" i="7"/>
  <c r="AR38" i="7" s="1"/>
  <c r="AH47" i="7"/>
  <c r="AR47" i="7" s="1"/>
  <c r="AH46" i="7"/>
  <c r="AR46" i="7" s="1"/>
  <c r="AH37" i="7"/>
  <c r="AR37" i="7" s="1"/>
  <c r="AH36" i="7"/>
  <c r="AR36" i="7" s="1"/>
  <c r="AH35" i="7"/>
  <c r="AR35" i="7" s="1"/>
  <c r="AJ53" i="7"/>
  <c r="AT53" i="7" s="1"/>
  <c r="AJ52" i="7"/>
  <c r="AT52" i="7" s="1"/>
  <c r="AJ51" i="7"/>
  <c r="AT51" i="7" s="1"/>
  <c r="AJ50" i="7"/>
  <c r="AT50" i="7" s="1"/>
  <c r="AJ49" i="7"/>
  <c r="AT49" i="7" s="1"/>
  <c r="AJ48" i="7"/>
  <c r="AT48" i="7" s="1"/>
  <c r="AJ38" i="7"/>
  <c r="AT38" i="7" s="1"/>
  <c r="AJ47" i="7"/>
  <c r="AT47" i="7" s="1"/>
  <c r="AJ46" i="7"/>
  <c r="AT46" i="7" s="1"/>
  <c r="AJ37" i="7"/>
  <c r="AT37" i="7" s="1"/>
  <c r="AJ36" i="7"/>
  <c r="AT36" i="7" s="1"/>
  <c r="AJ35" i="7"/>
  <c r="AT35" i="7" s="1"/>
  <c r="AL53" i="7"/>
  <c r="AV53" i="7" s="1"/>
  <c r="AL52" i="7"/>
  <c r="AV52" i="7" s="1"/>
  <c r="AL51" i="7"/>
  <c r="AV51" i="7" s="1"/>
  <c r="AL50" i="7"/>
  <c r="AV50" i="7" s="1"/>
  <c r="AL49" i="7"/>
  <c r="AV49" i="7" s="1"/>
  <c r="AL48" i="7"/>
  <c r="AV48" i="7" s="1"/>
  <c r="AL38" i="7"/>
  <c r="AV38" i="7" s="1"/>
  <c r="AL47" i="7"/>
  <c r="AV47" i="7" s="1"/>
  <c r="AL46" i="7"/>
  <c r="AV46" i="7" s="1"/>
  <c r="AL37" i="7"/>
  <c r="AV37" i="7" s="1"/>
  <c r="AL36" i="7"/>
  <c r="AV36" i="7" s="1"/>
  <c r="AL35" i="7"/>
  <c r="AV35" i="7" s="1"/>
  <c r="AL34" i="7"/>
  <c r="AV34" i="7" s="1"/>
  <c r="D25" i="7"/>
  <c r="F25" i="7"/>
  <c r="H25" i="7"/>
  <c r="J25" i="7"/>
  <c r="AF31" i="7"/>
  <c r="AP31" i="7" s="1"/>
  <c r="AH31" i="7"/>
  <c r="AR31" i="7" s="1"/>
  <c r="AJ31" i="7"/>
  <c r="AT31" i="7" s="1"/>
  <c r="AL31" i="7"/>
  <c r="AV31" i="7" s="1"/>
  <c r="AF32" i="7"/>
  <c r="AP32" i="7" s="1"/>
  <c r="AH32" i="7"/>
  <c r="AR32" i="7" s="1"/>
  <c r="AJ32" i="7"/>
  <c r="AT32" i="7" s="1"/>
  <c r="AL32" i="7"/>
  <c r="AV32" i="7" s="1"/>
  <c r="AE33" i="7"/>
  <c r="AG33" i="7"/>
  <c r="AQ33" i="7" s="1"/>
  <c r="AI33" i="7"/>
  <c r="AS33" i="7" s="1"/>
  <c r="AK33" i="7"/>
  <c r="AU33" i="7" s="1"/>
  <c r="L34" i="7"/>
  <c r="AG34" i="7"/>
  <c r="AQ34" i="7" s="1"/>
  <c r="AK34" i="7"/>
  <c r="AU34" i="7" s="1"/>
  <c r="AG35" i="7"/>
  <c r="AQ35" i="7" s="1"/>
  <c r="AK35" i="7"/>
  <c r="AU35" i="7" s="1"/>
  <c r="AE52" i="7"/>
  <c r="AE51" i="7"/>
  <c r="AE50" i="7"/>
  <c r="AE53" i="7"/>
  <c r="AE47" i="7"/>
  <c r="AE46" i="7"/>
  <c r="AE37" i="7"/>
  <c r="AE49" i="7"/>
  <c r="AE48" i="7"/>
  <c r="AE38" i="7"/>
  <c r="AG52" i="7"/>
  <c r="AQ52" i="7" s="1"/>
  <c r="AG51" i="7"/>
  <c r="AQ51" i="7" s="1"/>
  <c r="AG50" i="7"/>
  <c r="AQ50" i="7" s="1"/>
  <c r="AG53" i="7"/>
  <c r="AQ53" i="7" s="1"/>
  <c r="AG49" i="7"/>
  <c r="AQ49" i="7" s="1"/>
  <c r="AG47" i="7"/>
  <c r="AQ47" i="7" s="1"/>
  <c r="AG46" i="7"/>
  <c r="AQ46" i="7" s="1"/>
  <c r="AG37" i="7"/>
  <c r="AQ37" i="7" s="1"/>
  <c r="AG48" i="7"/>
  <c r="AQ48" i="7" s="1"/>
  <c r="AG38" i="7"/>
  <c r="AQ38" i="7" s="1"/>
  <c r="AI52" i="7"/>
  <c r="AS52" i="7" s="1"/>
  <c r="AI51" i="7"/>
  <c r="AS51" i="7" s="1"/>
  <c r="AI50" i="7"/>
  <c r="AS50" i="7" s="1"/>
  <c r="AI53" i="7"/>
  <c r="AS53" i="7" s="1"/>
  <c r="AI47" i="7"/>
  <c r="AS47" i="7" s="1"/>
  <c r="AI46" i="7"/>
  <c r="AS46" i="7" s="1"/>
  <c r="AI37" i="7"/>
  <c r="AS37" i="7" s="1"/>
  <c r="AI49" i="7"/>
  <c r="AS49" i="7" s="1"/>
  <c r="AI48" i="7"/>
  <c r="AS48" i="7" s="1"/>
  <c r="AI38" i="7"/>
  <c r="AS38" i="7" s="1"/>
  <c r="AK52" i="7"/>
  <c r="AU52" i="7" s="1"/>
  <c r="AK51" i="7"/>
  <c r="AU51" i="7" s="1"/>
  <c r="AK50" i="7"/>
  <c r="AU50" i="7" s="1"/>
  <c r="AK53" i="7"/>
  <c r="AU53" i="7" s="1"/>
  <c r="AK49" i="7"/>
  <c r="AU49" i="7" s="1"/>
  <c r="AK48" i="7"/>
  <c r="AU48" i="7" s="1"/>
  <c r="AK47" i="7"/>
  <c r="AU47" i="7" s="1"/>
  <c r="AK46" i="7"/>
  <c r="AU46" i="7" s="1"/>
  <c r="AK37" i="7"/>
  <c r="AU37" i="7" s="1"/>
  <c r="AK38" i="7"/>
  <c r="AU38" i="7" s="1"/>
  <c r="K24" i="7"/>
  <c r="C25" i="7"/>
  <c r="E25" i="7"/>
  <c r="G25" i="7"/>
  <c r="I25" i="7"/>
  <c r="AE31" i="7"/>
  <c r="AG31" i="7"/>
  <c r="AQ31" i="7" s="1"/>
  <c r="AI31" i="7"/>
  <c r="AS31" i="7" s="1"/>
  <c r="AK31" i="7"/>
  <c r="AU31" i="7" s="1"/>
  <c r="AE32" i="7"/>
  <c r="AG32" i="7"/>
  <c r="AQ32" i="7" s="1"/>
  <c r="AI32" i="7"/>
  <c r="AS32" i="7" s="1"/>
  <c r="AK32" i="7"/>
  <c r="AU32" i="7" s="1"/>
  <c r="AF33" i="7"/>
  <c r="AP33" i="7" s="1"/>
  <c r="AH33" i="7"/>
  <c r="AR33" i="7" s="1"/>
  <c r="AJ33" i="7"/>
  <c r="AT33" i="7" s="1"/>
  <c r="AL33" i="7"/>
  <c r="AV33" i="7" s="1"/>
  <c r="AF34" i="7"/>
  <c r="AP34" i="7" s="1"/>
  <c r="AH34" i="7"/>
  <c r="AR34" i="7" s="1"/>
  <c r="AJ34" i="7"/>
  <c r="AT34" i="7" s="1"/>
  <c r="AE35" i="7"/>
  <c r="AI35" i="7"/>
  <c r="AS35" i="7" s="1"/>
  <c r="AE36" i="7"/>
  <c r="AI36" i="7"/>
  <c r="AS36" i="7" s="1"/>
  <c r="K54" i="7"/>
  <c r="N49" i="7"/>
  <c r="N47" i="7"/>
  <c r="K39" i="7"/>
  <c r="AI33" i="6"/>
  <c r="AS33" i="6" s="1"/>
  <c r="N34" i="6"/>
  <c r="AK16" i="6"/>
  <c r="AU16" i="6" s="1"/>
  <c r="AK17" i="6"/>
  <c r="AU17" i="6" s="1"/>
  <c r="AF18" i="6"/>
  <c r="AP18" i="6" s="1"/>
  <c r="AJ18" i="6"/>
  <c r="AT18" i="6" s="1"/>
  <c r="AJ19" i="6"/>
  <c r="AT19" i="6" s="1"/>
  <c r="L18" i="6"/>
  <c r="AH18" i="6"/>
  <c r="AR18" i="6" s="1"/>
  <c r="AL18" i="6"/>
  <c r="AV18" i="6" s="1"/>
  <c r="AF16" i="6"/>
  <c r="AP16" i="6" s="1"/>
  <c r="AH16" i="6"/>
  <c r="AR16" i="6" s="1"/>
  <c r="AJ16" i="6"/>
  <c r="AT16" i="6" s="1"/>
  <c r="AL16" i="6"/>
  <c r="AV16" i="6" s="1"/>
  <c r="N17" i="6"/>
  <c r="AF17" i="6"/>
  <c r="AP17" i="6" s="1"/>
  <c r="AH17" i="6"/>
  <c r="AR17" i="6" s="1"/>
  <c r="AJ17" i="6"/>
  <c r="AT17" i="6" s="1"/>
  <c r="AL17" i="6"/>
  <c r="AV17" i="6" s="1"/>
  <c r="N19" i="6"/>
  <c r="AK20" i="6"/>
  <c r="AU20" i="6" s="1"/>
  <c r="AI20" i="6"/>
  <c r="AS20" i="6" s="1"/>
  <c r="AG20" i="6"/>
  <c r="AQ20" i="6" s="1"/>
  <c r="AE20" i="6"/>
  <c r="L20" i="6"/>
  <c r="AH20" i="6"/>
  <c r="AR20" i="6" s="1"/>
  <c r="AL20" i="6"/>
  <c r="AV20" i="6" s="1"/>
  <c r="L16" i="6"/>
  <c r="AE16" i="6"/>
  <c r="AG16" i="6"/>
  <c r="AQ16" i="6" s="1"/>
  <c r="AI16" i="6"/>
  <c r="AS16" i="6" s="1"/>
  <c r="L17" i="6"/>
  <c r="AE17" i="6"/>
  <c r="AG17" i="6"/>
  <c r="AQ17" i="6" s="1"/>
  <c r="AI17" i="6"/>
  <c r="AS17" i="6" s="1"/>
  <c r="AK19" i="6"/>
  <c r="AU19" i="6" s="1"/>
  <c r="AI19" i="6"/>
  <c r="AS19" i="6" s="1"/>
  <c r="AG19" i="6"/>
  <c r="AQ19" i="6" s="1"/>
  <c r="AE19" i="6"/>
  <c r="L19" i="6"/>
  <c r="AH19" i="6"/>
  <c r="AR19" i="6" s="1"/>
  <c r="AL19" i="6"/>
  <c r="AV19" i="6" s="1"/>
  <c r="AF20" i="6"/>
  <c r="AP20" i="6" s="1"/>
  <c r="AJ20" i="6"/>
  <c r="AT20" i="6" s="1"/>
  <c r="AK21" i="6"/>
  <c r="AU21" i="6" s="1"/>
  <c r="AI21" i="6"/>
  <c r="AS21" i="6" s="1"/>
  <c r="AG21" i="6"/>
  <c r="AQ21" i="6" s="1"/>
  <c r="AE21" i="6"/>
  <c r="L21" i="6"/>
  <c r="AL21" i="6"/>
  <c r="AV21" i="6" s="1"/>
  <c r="AJ21" i="6"/>
  <c r="AT21" i="6" s="1"/>
  <c r="AH21" i="6"/>
  <c r="AR21" i="6" s="1"/>
  <c r="AF21" i="6"/>
  <c r="AP21" i="6" s="1"/>
  <c r="AO34" i="6"/>
  <c r="AF22" i="6"/>
  <c r="AP22" i="6" s="1"/>
  <c r="AH22" i="6"/>
  <c r="AR22" i="6" s="1"/>
  <c r="AJ22" i="6"/>
  <c r="AT22" i="6" s="1"/>
  <c r="AL22" i="6"/>
  <c r="AV22" i="6" s="1"/>
  <c r="AE23" i="6"/>
  <c r="AG23" i="6"/>
  <c r="AQ23" i="6" s="1"/>
  <c r="AI23" i="6"/>
  <c r="AS23" i="6" s="1"/>
  <c r="AK23" i="6"/>
  <c r="AU23" i="6" s="1"/>
  <c r="AF53" i="6"/>
  <c r="AP53" i="6" s="1"/>
  <c r="AF52" i="6"/>
  <c r="AP52" i="6" s="1"/>
  <c r="AF51" i="6"/>
  <c r="AP51" i="6" s="1"/>
  <c r="AF50" i="6"/>
  <c r="AP50" i="6" s="1"/>
  <c r="AF49" i="6"/>
  <c r="AP49" i="6" s="1"/>
  <c r="AF48" i="6"/>
  <c r="AP48" i="6" s="1"/>
  <c r="AF38" i="6"/>
  <c r="AP38" i="6" s="1"/>
  <c r="AF47" i="6"/>
  <c r="AP47" i="6" s="1"/>
  <c r="AF46" i="6"/>
  <c r="AP46" i="6" s="1"/>
  <c r="AF37" i="6"/>
  <c r="AP37" i="6" s="1"/>
  <c r="AF36" i="6"/>
  <c r="AP36" i="6" s="1"/>
  <c r="AF35" i="6"/>
  <c r="AP35" i="6" s="1"/>
  <c r="AH53" i="6"/>
  <c r="AR53" i="6" s="1"/>
  <c r="AH52" i="6"/>
  <c r="AR52" i="6" s="1"/>
  <c r="AH51" i="6"/>
  <c r="AR51" i="6" s="1"/>
  <c r="AH50" i="6"/>
  <c r="AR50" i="6" s="1"/>
  <c r="AH49" i="6"/>
  <c r="AR49" i="6" s="1"/>
  <c r="AH48" i="6"/>
  <c r="AR48" i="6" s="1"/>
  <c r="AH38" i="6"/>
  <c r="AR38" i="6" s="1"/>
  <c r="AH47" i="6"/>
  <c r="AR47" i="6" s="1"/>
  <c r="AH46" i="6"/>
  <c r="AR46" i="6" s="1"/>
  <c r="AH37" i="6"/>
  <c r="AR37" i="6" s="1"/>
  <c r="AH36" i="6"/>
  <c r="AR36" i="6" s="1"/>
  <c r="AH35" i="6"/>
  <c r="AR35" i="6" s="1"/>
  <c r="AH34" i="6"/>
  <c r="AR34" i="6" s="1"/>
  <c r="AJ53" i="6"/>
  <c r="AT53" i="6" s="1"/>
  <c r="AJ52" i="6"/>
  <c r="AT52" i="6" s="1"/>
  <c r="AJ51" i="6"/>
  <c r="AT51" i="6" s="1"/>
  <c r="AJ50" i="6"/>
  <c r="AT50" i="6" s="1"/>
  <c r="AJ49" i="6"/>
  <c r="AT49" i="6" s="1"/>
  <c r="AJ48" i="6"/>
  <c r="AT48" i="6" s="1"/>
  <c r="AJ38" i="6"/>
  <c r="AT38" i="6" s="1"/>
  <c r="AJ47" i="6"/>
  <c r="AT47" i="6" s="1"/>
  <c r="AJ46" i="6"/>
  <c r="AT46" i="6" s="1"/>
  <c r="AJ37" i="6"/>
  <c r="AT37" i="6" s="1"/>
  <c r="AJ36" i="6"/>
  <c r="AT36" i="6" s="1"/>
  <c r="AJ35" i="6"/>
  <c r="AT35" i="6" s="1"/>
  <c r="AJ34" i="6"/>
  <c r="AT34" i="6" s="1"/>
  <c r="AL53" i="6"/>
  <c r="AV53" i="6" s="1"/>
  <c r="AL52" i="6"/>
  <c r="AV52" i="6" s="1"/>
  <c r="AL51" i="6"/>
  <c r="AV51" i="6" s="1"/>
  <c r="AL50" i="6"/>
  <c r="AV50" i="6" s="1"/>
  <c r="AL49" i="6"/>
  <c r="AV49" i="6" s="1"/>
  <c r="AL48" i="6"/>
  <c r="AV48" i="6" s="1"/>
  <c r="AL38" i="6"/>
  <c r="AV38" i="6" s="1"/>
  <c r="AL47" i="6"/>
  <c r="AV47" i="6" s="1"/>
  <c r="AL46" i="6"/>
  <c r="AV46" i="6" s="1"/>
  <c r="AL37" i="6"/>
  <c r="AV37" i="6" s="1"/>
  <c r="AL36" i="6"/>
  <c r="AV36" i="6" s="1"/>
  <c r="AL35" i="6"/>
  <c r="AV35" i="6" s="1"/>
  <c r="AL34" i="6"/>
  <c r="AV34" i="6" s="1"/>
  <c r="D25" i="6"/>
  <c r="F25" i="6"/>
  <c r="H25" i="6"/>
  <c r="J25" i="6"/>
  <c r="AF31" i="6"/>
  <c r="AP31" i="6" s="1"/>
  <c r="AH31" i="6"/>
  <c r="AR31" i="6" s="1"/>
  <c r="AJ31" i="6"/>
  <c r="AT31" i="6" s="1"/>
  <c r="AL31" i="6"/>
  <c r="AV31" i="6" s="1"/>
  <c r="N32" i="6"/>
  <c r="AF32" i="6"/>
  <c r="AP32" i="6" s="1"/>
  <c r="AH32" i="6"/>
  <c r="AR32" i="6" s="1"/>
  <c r="AJ32" i="6"/>
  <c r="AT32" i="6" s="1"/>
  <c r="AL32" i="6"/>
  <c r="AV32" i="6" s="1"/>
  <c r="AE33" i="6"/>
  <c r="AG33" i="6"/>
  <c r="AQ33" i="6" s="1"/>
  <c r="AK33" i="6"/>
  <c r="AU33" i="6" s="1"/>
  <c r="AG34" i="6"/>
  <c r="AQ34" i="6" s="1"/>
  <c r="AK34" i="6"/>
  <c r="AU34" i="6" s="1"/>
  <c r="AG35" i="6"/>
  <c r="AQ35" i="6" s="1"/>
  <c r="AK35" i="6"/>
  <c r="AU35" i="6" s="1"/>
  <c r="AE18" i="6"/>
  <c r="AG18" i="6"/>
  <c r="AQ18" i="6" s="1"/>
  <c r="AI18" i="6"/>
  <c r="AS18" i="6" s="1"/>
  <c r="L22" i="6"/>
  <c r="AE22" i="6"/>
  <c r="AG22" i="6"/>
  <c r="AQ22" i="6" s="1"/>
  <c r="AI22" i="6"/>
  <c r="AS22" i="6" s="1"/>
  <c r="AF23" i="6"/>
  <c r="AP23" i="6" s="1"/>
  <c r="AH23" i="6"/>
  <c r="AR23" i="6" s="1"/>
  <c r="AJ23" i="6"/>
  <c r="AT23" i="6" s="1"/>
  <c r="AL23" i="6"/>
  <c r="AV23" i="6" s="1"/>
  <c r="AE52" i="6"/>
  <c r="AE51" i="6"/>
  <c r="AE53" i="6"/>
  <c r="AE47" i="6"/>
  <c r="AE46" i="6"/>
  <c r="AE37" i="6"/>
  <c r="AE50" i="6"/>
  <c r="AE49" i="6"/>
  <c r="AE48" i="6"/>
  <c r="AE38" i="6"/>
  <c r="AG52" i="6"/>
  <c r="AQ52" i="6" s="1"/>
  <c r="AG51" i="6"/>
  <c r="AQ51" i="6" s="1"/>
  <c r="AG53" i="6"/>
  <c r="AQ53" i="6" s="1"/>
  <c r="AG50" i="6"/>
  <c r="AQ50" i="6" s="1"/>
  <c r="AG49" i="6"/>
  <c r="AQ49" i="6" s="1"/>
  <c r="AG47" i="6"/>
  <c r="AQ47" i="6" s="1"/>
  <c r="AG46" i="6"/>
  <c r="AQ46" i="6" s="1"/>
  <c r="AG37" i="6"/>
  <c r="AQ37" i="6" s="1"/>
  <c r="AG48" i="6"/>
  <c r="AQ48" i="6" s="1"/>
  <c r="AG38" i="6"/>
  <c r="AQ38" i="6" s="1"/>
  <c r="AI52" i="6"/>
  <c r="AS52" i="6" s="1"/>
  <c r="AI51" i="6"/>
  <c r="AS51" i="6" s="1"/>
  <c r="AI50" i="6"/>
  <c r="AS50" i="6" s="1"/>
  <c r="AI53" i="6"/>
  <c r="AS53" i="6" s="1"/>
  <c r="AI47" i="6"/>
  <c r="AS47" i="6" s="1"/>
  <c r="AI46" i="6"/>
  <c r="AS46" i="6" s="1"/>
  <c r="AI37" i="6"/>
  <c r="AS37" i="6" s="1"/>
  <c r="AI49" i="6"/>
  <c r="AS49" i="6" s="1"/>
  <c r="AI48" i="6"/>
  <c r="AS48" i="6" s="1"/>
  <c r="AI38" i="6"/>
  <c r="AS38" i="6" s="1"/>
  <c r="AK52" i="6"/>
  <c r="AU52" i="6" s="1"/>
  <c r="AK51" i="6"/>
  <c r="AU51" i="6" s="1"/>
  <c r="AK50" i="6"/>
  <c r="AU50" i="6" s="1"/>
  <c r="AK53" i="6"/>
  <c r="AU53" i="6" s="1"/>
  <c r="AK49" i="6"/>
  <c r="AU49" i="6" s="1"/>
  <c r="AK48" i="6"/>
  <c r="AU48" i="6" s="1"/>
  <c r="AK47" i="6"/>
  <c r="AU47" i="6" s="1"/>
  <c r="AK46" i="6"/>
  <c r="AU46" i="6" s="1"/>
  <c r="AK37" i="6"/>
  <c r="AU37" i="6" s="1"/>
  <c r="AK38" i="6"/>
  <c r="AU38" i="6" s="1"/>
  <c r="K24" i="6"/>
  <c r="C25" i="6"/>
  <c r="E25" i="6"/>
  <c r="G25" i="6"/>
  <c r="I25" i="6"/>
  <c r="L31" i="6"/>
  <c r="AE31" i="6"/>
  <c r="AG31" i="6"/>
  <c r="AQ31" i="6" s="1"/>
  <c r="AI31" i="6"/>
  <c r="AS31" i="6" s="1"/>
  <c r="AK31" i="6"/>
  <c r="AU31" i="6" s="1"/>
  <c r="AE32" i="6"/>
  <c r="AG32" i="6"/>
  <c r="AQ32" i="6" s="1"/>
  <c r="AI32" i="6"/>
  <c r="AS32" i="6" s="1"/>
  <c r="AK32" i="6"/>
  <c r="AU32" i="6" s="1"/>
  <c r="AF33" i="6"/>
  <c r="AP33" i="6" s="1"/>
  <c r="AH33" i="6"/>
  <c r="AR33" i="6" s="1"/>
  <c r="AJ33" i="6"/>
  <c r="AT33" i="6" s="1"/>
  <c r="AL33" i="6"/>
  <c r="AV33" i="6" s="1"/>
  <c r="AF34" i="6"/>
  <c r="AP34" i="6" s="1"/>
  <c r="AI34" i="6"/>
  <c r="AS34" i="6" s="1"/>
  <c r="AE35" i="6"/>
  <c r="AI35" i="6"/>
  <c r="AS35" i="6" s="1"/>
  <c r="AE36" i="6"/>
  <c r="AI36" i="6"/>
  <c r="AS36" i="6" s="1"/>
  <c r="K54" i="6"/>
  <c r="N49" i="6"/>
  <c r="N47" i="6"/>
  <c r="K39" i="6"/>
  <c r="AO47" i="4"/>
  <c r="AO49" i="4"/>
  <c r="AO51" i="4"/>
  <c r="AO53" i="4"/>
  <c r="AO32" i="4"/>
  <c r="AM33" i="4"/>
  <c r="AO34" i="4"/>
  <c r="AM35" i="4"/>
  <c r="AO36" i="4"/>
  <c r="AM37" i="4"/>
  <c r="AO38" i="4"/>
  <c r="AO17" i="4"/>
  <c r="AO19" i="4"/>
  <c r="AO21" i="4"/>
  <c r="AO23" i="4"/>
  <c r="AM50" i="3"/>
  <c r="AM52" i="3"/>
  <c r="AO53" i="3"/>
  <c r="AO32" i="3"/>
  <c r="AO34" i="3"/>
  <c r="AO36" i="3"/>
  <c r="AO38" i="3"/>
  <c r="C25" i="3"/>
  <c r="N17" i="3"/>
  <c r="N19" i="3"/>
  <c r="L16" i="3"/>
  <c r="N34" i="3"/>
  <c r="N32" i="3"/>
  <c r="L18" i="3"/>
  <c r="L20" i="3"/>
  <c r="L22" i="3"/>
  <c r="N47" i="3"/>
  <c r="N49" i="3"/>
  <c r="L17" i="3"/>
  <c r="L19" i="3"/>
  <c r="L21" i="3"/>
  <c r="L23" i="3"/>
  <c r="C40" i="3"/>
  <c r="K39" i="3"/>
  <c r="K54" i="4"/>
  <c r="L46" i="4"/>
  <c r="K39" i="4"/>
  <c r="K24" i="4"/>
  <c r="C25" i="4"/>
  <c r="K54" i="3"/>
  <c r="M41" i="3"/>
  <c r="K24" i="3"/>
  <c r="M41" i="4" l="1"/>
  <c r="AC37" i="4"/>
  <c r="AC35" i="4"/>
  <c r="AC34" i="4"/>
  <c r="N35" i="4"/>
  <c r="N36" i="4" s="1"/>
  <c r="N37" i="4" s="1"/>
  <c r="AC36" i="4"/>
  <c r="AM146" i="3"/>
  <c r="AM130" i="3"/>
  <c r="AC52" i="3"/>
  <c r="AM78" i="3"/>
  <c r="AM159" i="3"/>
  <c r="M26" i="4"/>
  <c r="Y53" i="4"/>
  <c r="Y52" i="4"/>
  <c r="X53" i="4"/>
  <c r="AC19" i="4"/>
  <c r="AC21" i="4"/>
  <c r="W52" i="4"/>
  <c r="W51" i="4"/>
  <c r="W50" i="4"/>
  <c r="W49" i="4"/>
  <c r="W48" i="4"/>
  <c r="W47" i="4"/>
  <c r="W46" i="4"/>
  <c r="W38" i="4"/>
  <c r="W37" i="4"/>
  <c r="W36" i="4"/>
  <c r="W35" i="4"/>
  <c r="W34" i="4"/>
  <c r="W33" i="4"/>
  <c r="W32" i="4"/>
  <c r="W31" i="4"/>
  <c r="W23" i="4"/>
  <c r="W22" i="4"/>
  <c r="W21" i="4"/>
  <c r="W20" i="4"/>
  <c r="W19" i="4"/>
  <c r="W18" i="4"/>
  <c r="W17" i="4"/>
  <c r="W16" i="4"/>
  <c r="X52" i="4"/>
  <c r="X36" i="4"/>
  <c r="X22" i="4"/>
  <c r="X18" i="4"/>
  <c r="W53" i="4"/>
  <c r="V52" i="4"/>
  <c r="V51" i="4"/>
  <c r="V50" i="4"/>
  <c r="V49" i="4"/>
  <c r="V48" i="4"/>
  <c r="V47" i="4"/>
  <c r="V46" i="4"/>
  <c r="V38" i="4"/>
  <c r="V37" i="4"/>
  <c r="V36" i="4"/>
  <c r="V35" i="4"/>
  <c r="V34" i="4"/>
  <c r="V33" i="4"/>
  <c r="V32" i="4"/>
  <c r="V31" i="4"/>
  <c r="V23" i="4"/>
  <c r="V22" i="4"/>
  <c r="V21" i="4"/>
  <c r="V20" i="4"/>
  <c r="V19" i="4"/>
  <c r="V18" i="4"/>
  <c r="V17" i="4"/>
  <c r="V16" i="4"/>
  <c r="X51" i="4"/>
  <c r="X47" i="4"/>
  <c r="X34" i="4"/>
  <c r="X21" i="4"/>
  <c r="AC20" i="4"/>
  <c r="V53" i="4"/>
  <c r="U52" i="4"/>
  <c r="U51" i="4"/>
  <c r="U50" i="4"/>
  <c r="U49" i="4"/>
  <c r="U48" i="4"/>
  <c r="U47" i="4"/>
  <c r="U46" i="4"/>
  <c r="U54" i="4" s="1"/>
  <c r="U38" i="4"/>
  <c r="U37" i="4"/>
  <c r="U36" i="4"/>
  <c r="U35" i="4"/>
  <c r="U34" i="4"/>
  <c r="U33" i="4"/>
  <c r="U32" i="4"/>
  <c r="U31" i="4"/>
  <c r="U23" i="4"/>
  <c r="U22" i="4"/>
  <c r="U21" i="4"/>
  <c r="U20" i="4"/>
  <c r="U19" i="4"/>
  <c r="U18" i="4"/>
  <c r="U17" i="4"/>
  <c r="U16" i="4"/>
  <c r="X37" i="4"/>
  <c r="X31" i="4"/>
  <c r="X16" i="4"/>
  <c r="U53" i="4"/>
  <c r="T52" i="4"/>
  <c r="T51" i="4"/>
  <c r="T50" i="4"/>
  <c r="T49" i="4"/>
  <c r="T48" i="4"/>
  <c r="T47" i="4"/>
  <c r="T46" i="4"/>
  <c r="T38" i="4"/>
  <c r="T37" i="4"/>
  <c r="T36" i="4"/>
  <c r="T35" i="4"/>
  <c r="T34" i="4"/>
  <c r="T33" i="4"/>
  <c r="T32" i="4"/>
  <c r="T31" i="4"/>
  <c r="T23" i="4"/>
  <c r="T22" i="4"/>
  <c r="T21" i="4"/>
  <c r="T20" i="4"/>
  <c r="T19" i="4"/>
  <c r="T18" i="4"/>
  <c r="T17" i="4"/>
  <c r="T16" i="4"/>
  <c r="X49" i="4"/>
  <c r="X46" i="4"/>
  <c r="X35" i="4"/>
  <c r="X23" i="4"/>
  <c r="X19" i="4"/>
  <c r="T53" i="4"/>
  <c r="S52" i="4"/>
  <c r="S51" i="4"/>
  <c r="S50" i="4"/>
  <c r="S49" i="4"/>
  <c r="S48" i="4"/>
  <c r="S47" i="4"/>
  <c r="S46" i="4"/>
  <c r="S38" i="4"/>
  <c r="S37" i="4"/>
  <c r="S36" i="4"/>
  <c r="S35" i="4"/>
  <c r="S34" i="4"/>
  <c r="S33" i="4"/>
  <c r="S32" i="4"/>
  <c r="S31" i="4"/>
  <c r="S39" i="4" s="1"/>
  <c r="S23" i="4"/>
  <c r="S22" i="4"/>
  <c r="S21" i="4"/>
  <c r="S20" i="4"/>
  <c r="S19" i="4"/>
  <c r="S18" i="4"/>
  <c r="S17" i="4"/>
  <c r="S16" i="4"/>
  <c r="S24" i="4" s="1"/>
  <c r="S53" i="4"/>
  <c r="R52" i="4"/>
  <c r="Z52" i="4" s="1"/>
  <c r="R51" i="4"/>
  <c r="R50" i="4"/>
  <c r="R49" i="4"/>
  <c r="R48" i="4"/>
  <c r="R47" i="4"/>
  <c r="R46" i="4"/>
  <c r="R38" i="4"/>
  <c r="Z38" i="4" s="1"/>
  <c r="R37" i="4"/>
  <c r="R36" i="4"/>
  <c r="R35" i="4"/>
  <c r="R34" i="4"/>
  <c r="R33" i="4"/>
  <c r="R32" i="4"/>
  <c r="R31" i="4"/>
  <c r="R23" i="4"/>
  <c r="Z23" i="4" s="1"/>
  <c r="R22" i="4"/>
  <c r="R21" i="4"/>
  <c r="R20" i="4"/>
  <c r="R19" i="4"/>
  <c r="R18" i="4"/>
  <c r="R17" i="4"/>
  <c r="R16" i="4"/>
  <c r="X50" i="4"/>
  <c r="X38" i="4"/>
  <c r="X33" i="4"/>
  <c r="X20" i="4"/>
  <c r="R53" i="4"/>
  <c r="Z53" i="4" s="1"/>
  <c r="Y51" i="4"/>
  <c r="Y50" i="4"/>
  <c r="Y49" i="4"/>
  <c r="Y48" i="4"/>
  <c r="Y47" i="4"/>
  <c r="Y46" i="4"/>
  <c r="Y38" i="4"/>
  <c r="Y37" i="4"/>
  <c r="Y36" i="4"/>
  <c r="Y35" i="4"/>
  <c r="Y34" i="4"/>
  <c r="Y33" i="4"/>
  <c r="Y32" i="4"/>
  <c r="Y31" i="4"/>
  <c r="Y23" i="4"/>
  <c r="Y22" i="4"/>
  <c r="Y21" i="4"/>
  <c r="Y20" i="4"/>
  <c r="Y19" i="4"/>
  <c r="Y18" i="4"/>
  <c r="Y17" i="4"/>
  <c r="Y16" i="4"/>
  <c r="X48" i="4"/>
  <c r="X32" i="4"/>
  <c r="X17" i="4"/>
  <c r="AM46" i="3"/>
  <c r="AM70" i="3"/>
  <c r="AM22" i="4"/>
  <c r="AO22" i="4"/>
  <c r="AM38" i="4"/>
  <c r="AM23" i="3"/>
  <c r="AO23" i="3"/>
  <c r="AM53" i="3"/>
  <c r="AO19" i="3"/>
  <c r="AM19" i="3"/>
  <c r="AM46" i="4"/>
  <c r="AO46" i="4"/>
  <c r="AM31" i="3"/>
  <c r="AO31" i="3"/>
  <c r="AM53" i="4"/>
  <c r="AM32" i="4"/>
  <c r="AM48" i="4"/>
  <c r="AO48" i="4"/>
  <c r="AM33" i="3"/>
  <c r="AO33" i="3"/>
  <c r="AM21" i="4"/>
  <c r="AO18" i="3"/>
  <c r="AM18" i="3"/>
  <c r="AM64" i="3"/>
  <c r="AM85" i="3"/>
  <c r="AM133" i="3"/>
  <c r="AM157" i="3"/>
  <c r="AM52" i="4"/>
  <c r="AO52" i="4"/>
  <c r="AM50" i="4"/>
  <c r="AO50" i="4"/>
  <c r="AM35" i="3"/>
  <c r="AO35" i="3"/>
  <c r="AM19" i="4"/>
  <c r="M56" i="4"/>
  <c r="AC52" i="4"/>
  <c r="AC50" i="4"/>
  <c r="AC49" i="4"/>
  <c r="N50" i="4" s="1"/>
  <c r="N51" i="4" s="1"/>
  <c r="N52" i="4" s="1"/>
  <c r="AC51" i="4"/>
  <c r="U164" i="3"/>
  <c r="V163" i="3"/>
  <c r="W162" i="3"/>
  <c r="X161" i="3"/>
  <c r="Y160" i="3"/>
  <c r="R159" i="3"/>
  <c r="S158" i="3"/>
  <c r="T157" i="3"/>
  <c r="V149" i="3"/>
  <c r="W148" i="3"/>
  <c r="X147" i="3"/>
  <c r="Y146" i="3"/>
  <c r="R145" i="3"/>
  <c r="S144" i="3"/>
  <c r="T143" i="3"/>
  <c r="U142" i="3"/>
  <c r="W134" i="3"/>
  <c r="X133" i="3"/>
  <c r="Y132" i="3"/>
  <c r="R131" i="3"/>
  <c r="S130" i="3"/>
  <c r="T129" i="3"/>
  <c r="U128" i="3"/>
  <c r="V127" i="3"/>
  <c r="X117" i="3"/>
  <c r="Y116" i="3"/>
  <c r="R115" i="3"/>
  <c r="S114" i="3"/>
  <c r="T113" i="3"/>
  <c r="U112" i="3"/>
  <c r="V111" i="3"/>
  <c r="W110" i="3"/>
  <c r="S100" i="3"/>
  <c r="T99" i="3"/>
  <c r="U98" i="3"/>
  <c r="V97" i="3"/>
  <c r="W96" i="3"/>
  <c r="X95" i="3"/>
  <c r="Y94" i="3"/>
  <c r="R93" i="3"/>
  <c r="T85" i="3"/>
  <c r="U84" i="3"/>
  <c r="V83" i="3"/>
  <c r="W82" i="3"/>
  <c r="X81" i="3"/>
  <c r="Y80" i="3"/>
  <c r="R79" i="3"/>
  <c r="S78" i="3"/>
  <c r="T70" i="3"/>
  <c r="U69" i="3"/>
  <c r="V68" i="3"/>
  <c r="W67" i="3"/>
  <c r="X66" i="3"/>
  <c r="Y65" i="3"/>
  <c r="R64" i="3"/>
  <c r="S63" i="3"/>
  <c r="Y93" i="3"/>
  <c r="S85" i="3"/>
  <c r="T84" i="3"/>
  <c r="V82" i="3"/>
  <c r="W81" i="3"/>
  <c r="Y79" i="3"/>
  <c r="S70" i="3"/>
  <c r="T69" i="3"/>
  <c r="V67" i="3"/>
  <c r="X65" i="3"/>
  <c r="T164" i="3"/>
  <c r="U163" i="3"/>
  <c r="V162" i="3"/>
  <c r="W161" i="3"/>
  <c r="X160" i="3"/>
  <c r="Y159" i="3"/>
  <c r="R158" i="3"/>
  <c r="S157" i="3"/>
  <c r="U149" i="3"/>
  <c r="V148" i="3"/>
  <c r="W147" i="3"/>
  <c r="X146" i="3"/>
  <c r="Y145" i="3"/>
  <c r="R144" i="3"/>
  <c r="S143" i="3"/>
  <c r="T142" i="3"/>
  <c r="V134" i="3"/>
  <c r="W133" i="3"/>
  <c r="X132" i="3"/>
  <c r="Y131" i="3"/>
  <c r="R130" i="3"/>
  <c r="S129" i="3"/>
  <c r="T128" i="3"/>
  <c r="U127" i="3"/>
  <c r="W117" i="3"/>
  <c r="X116" i="3"/>
  <c r="Y115" i="3"/>
  <c r="R114" i="3"/>
  <c r="S113" i="3"/>
  <c r="T112" i="3"/>
  <c r="U111" i="3"/>
  <c r="V110" i="3"/>
  <c r="R100" i="3"/>
  <c r="S99" i="3"/>
  <c r="T98" i="3"/>
  <c r="U97" i="3"/>
  <c r="V96" i="3"/>
  <c r="W95" i="3"/>
  <c r="X94" i="3"/>
  <c r="U83" i="3"/>
  <c r="X80" i="3"/>
  <c r="R78" i="3"/>
  <c r="U68" i="3"/>
  <c r="W66" i="3"/>
  <c r="Y64" i="3"/>
  <c r="R63" i="3"/>
  <c r="R164" i="3"/>
  <c r="S163" i="3"/>
  <c r="T162" i="3"/>
  <c r="U161" i="3"/>
  <c r="V160" i="3"/>
  <c r="W159" i="3"/>
  <c r="X158" i="3"/>
  <c r="Y157" i="3"/>
  <c r="S149" i="3"/>
  <c r="T148" i="3"/>
  <c r="U147" i="3"/>
  <c r="V146" i="3"/>
  <c r="W145" i="3"/>
  <c r="X144" i="3"/>
  <c r="Y143" i="3"/>
  <c r="R142" i="3"/>
  <c r="T134" i="3"/>
  <c r="U133" i="3"/>
  <c r="V132" i="3"/>
  <c r="W131" i="3"/>
  <c r="X130" i="3"/>
  <c r="Y129" i="3"/>
  <c r="R128" i="3"/>
  <c r="S127" i="3"/>
  <c r="U117" i="3"/>
  <c r="V116" i="3"/>
  <c r="W115" i="3"/>
  <c r="X114" i="3"/>
  <c r="Y113" i="3"/>
  <c r="R112" i="3"/>
  <c r="S111" i="3"/>
  <c r="T110" i="3"/>
  <c r="X100" i="3"/>
  <c r="Y99" i="3"/>
  <c r="R98" i="3"/>
  <c r="S97" i="3"/>
  <c r="T96" i="3"/>
  <c r="U95" i="3"/>
  <c r="V94" i="3"/>
  <c r="W93" i="3"/>
  <c r="Y85" i="3"/>
  <c r="R84" i="3"/>
  <c r="S83" i="3"/>
  <c r="T82" i="3"/>
  <c r="U81" i="3"/>
  <c r="V80" i="3"/>
  <c r="W79" i="3"/>
  <c r="X78" i="3"/>
  <c r="Y70" i="3"/>
  <c r="R69" i="3"/>
  <c r="S68" i="3"/>
  <c r="T67" i="3"/>
  <c r="U66" i="3"/>
  <c r="V65" i="3"/>
  <c r="W64" i="3"/>
  <c r="X63" i="3"/>
  <c r="W85" i="3"/>
  <c r="S81" i="3"/>
  <c r="U79" i="3"/>
  <c r="W70" i="3"/>
  <c r="Y68" i="3"/>
  <c r="R67" i="3"/>
  <c r="S66" i="3"/>
  <c r="U64" i="3"/>
  <c r="T159" i="3"/>
  <c r="Y148" i="3"/>
  <c r="S146" i="3"/>
  <c r="U144" i="3"/>
  <c r="S132" i="3"/>
  <c r="W128" i="3"/>
  <c r="V113" i="3"/>
  <c r="Y164" i="3"/>
  <c r="R163" i="3"/>
  <c r="S162" i="3"/>
  <c r="T161" i="3"/>
  <c r="U160" i="3"/>
  <c r="V159" i="3"/>
  <c r="W158" i="3"/>
  <c r="X157" i="3"/>
  <c r="R149" i="3"/>
  <c r="S148" i="3"/>
  <c r="T147" i="3"/>
  <c r="U146" i="3"/>
  <c r="V145" i="3"/>
  <c r="W144" i="3"/>
  <c r="X143" i="3"/>
  <c r="Y142" i="3"/>
  <c r="S134" i="3"/>
  <c r="T133" i="3"/>
  <c r="U132" i="3"/>
  <c r="V131" i="3"/>
  <c r="W130" i="3"/>
  <c r="X129" i="3"/>
  <c r="Y128" i="3"/>
  <c r="R127" i="3"/>
  <c r="T117" i="3"/>
  <c r="U116" i="3"/>
  <c r="V115" i="3"/>
  <c r="W114" i="3"/>
  <c r="X113" i="3"/>
  <c r="Y112" i="3"/>
  <c r="R111" i="3"/>
  <c r="S110" i="3"/>
  <c r="W100" i="3"/>
  <c r="X99" i="3"/>
  <c r="Y98" i="3"/>
  <c r="R97" i="3"/>
  <c r="S96" i="3"/>
  <c r="T95" i="3"/>
  <c r="U94" i="3"/>
  <c r="V93" i="3"/>
  <c r="X85" i="3"/>
  <c r="Y84" i="3"/>
  <c r="R83" i="3"/>
  <c r="S82" i="3"/>
  <c r="T81" i="3"/>
  <c r="U80" i="3"/>
  <c r="V79" i="3"/>
  <c r="W78" i="3"/>
  <c r="X70" i="3"/>
  <c r="Y69" i="3"/>
  <c r="R68" i="3"/>
  <c r="S67" i="3"/>
  <c r="T66" i="3"/>
  <c r="U65" i="3"/>
  <c r="V64" i="3"/>
  <c r="W63" i="3"/>
  <c r="S95" i="3"/>
  <c r="X84" i="3"/>
  <c r="Y83" i="3"/>
  <c r="V78" i="3"/>
  <c r="X69" i="3"/>
  <c r="V63" i="3"/>
  <c r="X163" i="3"/>
  <c r="V157" i="3"/>
  <c r="X149" i="3"/>
  <c r="V143" i="3"/>
  <c r="Y134" i="3"/>
  <c r="R133" i="3"/>
  <c r="T131" i="3"/>
  <c r="V129" i="3"/>
  <c r="X127" i="3"/>
  <c r="R117" i="3"/>
  <c r="S116" i="3"/>
  <c r="U114" i="3"/>
  <c r="W112" i="3"/>
  <c r="Y110" i="3"/>
  <c r="X164" i="3"/>
  <c r="Y163" i="3"/>
  <c r="R162" i="3"/>
  <c r="S161" i="3"/>
  <c r="T160" i="3"/>
  <c r="U159" i="3"/>
  <c r="V158" i="3"/>
  <c r="W157" i="3"/>
  <c r="Y149" i="3"/>
  <c r="R148" i="3"/>
  <c r="S147" i="3"/>
  <c r="T146" i="3"/>
  <c r="U145" i="3"/>
  <c r="V144" i="3"/>
  <c r="W143" i="3"/>
  <c r="X142" i="3"/>
  <c r="R134" i="3"/>
  <c r="S133" i="3"/>
  <c r="T132" i="3"/>
  <c r="U131" i="3"/>
  <c r="V130" i="3"/>
  <c r="W129" i="3"/>
  <c r="X128" i="3"/>
  <c r="Y127" i="3"/>
  <c r="Y135" i="3" s="1"/>
  <c r="S117" i="3"/>
  <c r="T116" i="3"/>
  <c r="U115" i="3"/>
  <c r="V114" i="3"/>
  <c r="W113" i="3"/>
  <c r="X112" i="3"/>
  <c r="Y111" i="3"/>
  <c r="R110" i="3"/>
  <c r="V100" i="3"/>
  <c r="W99" i="3"/>
  <c r="X98" i="3"/>
  <c r="Y97" i="3"/>
  <c r="R96" i="3"/>
  <c r="T94" i="3"/>
  <c r="U93" i="3"/>
  <c r="R82" i="3"/>
  <c r="T80" i="3"/>
  <c r="T65" i="3"/>
  <c r="W164" i="3"/>
  <c r="Y162" i="3"/>
  <c r="R161" i="3"/>
  <c r="S160" i="3"/>
  <c r="U158" i="3"/>
  <c r="R147" i="3"/>
  <c r="T145" i="3"/>
  <c r="W142" i="3"/>
  <c r="U130" i="3"/>
  <c r="T115" i="3"/>
  <c r="X111" i="3"/>
  <c r="R160" i="3"/>
  <c r="U157" i="3"/>
  <c r="U148" i="3"/>
  <c r="X145" i="3"/>
  <c r="Y133" i="3"/>
  <c r="S128" i="3"/>
  <c r="T114" i="3"/>
  <c r="W111" i="3"/>
  <c r="S84" i="3"/>
  <c r="U82" i="3"/>
  <c r="R80" i="3"/>
  <c r="T78" i="3"/>
  <c r="S69" i="3"/>
  <c r="U67" i="3"/>
  <c r="R65" i="3"/>
  <c r="Z65" i="3" s="1"/>
  <c r="T63" i="3"/>
  <c r="X162" i="3"/>
  <c r="R157" i="3"/>
  <c r="S145" i="3"/>
  <c r="V142" i="3"/>
  <c r="Y130" i="3"/>
  <c r="T111" i="3"/>
  <c r="Y96" i="3"/>
  <c r="W160" i="3"/>
  <c r="R99" i="3"/>
  <c r="V133" i="3"/>
  <c r="W116" i="3"/>
  <c r="Y100" i="3"/>
  <c r="W98" i="3"/>
  <c r="W94" i="3"/>
  <c r="T97" i="3"/>
  <c r="S80" i="3"/>
  <c r="S65" i="3"/>
  <c r="U162" i="3"/>
  <c r="X159" i="3"/>
  <c r="Y147" i="3"/>
  <c r="S142" i="3"/>
  <c r="T130" i="3"/>
  <c r="W127" i="3"/>
  <c r="W135" i="3" s="1"/>
  <c r="R116" i="3"/>
  <c r="U113" i="3"/>
  <c r="U100" i="3"/>
  <c r="V98" i="3"/>
  <c r="X96" i="3"/>
  <c r="S94" i="3"/>
  <c r="V85" i="3"/>
  <c r="X83" i="3"/>
  <c r="Y81" i="3"/>
  <c r="X79" i="3"/>
  <c r="V70" i="3"/>
  <c r="X68" i="3"/>
  <c r="Y66" i="3"/>
  <c r="X64" i="3"/>
  <c r="V164" i="3"/>
  <c r="S159" i="3"/>
  <c r="V147" i="3"/>
  <c r="W132" i="3"/>
  <c r="R113" i="3"/>
  <c r="Z113" i="3" s="1"/>
  <c r="X110" i="3"/>
  <c r="T100" i="3"/>
  <c r="S98" i="3"/>
  <c r="R94" i="3"/>
  <c r="U85" i="3"/>
  <c r="V81" i="3"/>
  <c r="T79" i="3"/>
  <c r="U70" i="3"/>
  <c r="V66" i="3"/>
  <c r="T64" i="3"/>
  <c r="S112" i="3"/>
  <c r="V95" i="3"/>
  <c r="W84" i="3"/>
  <c r="W80" i="3"/>
  <c r="W69" i="3"/>
  <c r="Y63" i="3"/>
  <c r="Y71" i="3" s="1"/>
  <c r="R143" i="3"/>
  <c r="Z143" i="3" s="1"/>
  <c r="S131" i="3"/>
  <c r="R95" i="3"/>
  <c r="V69" i="3"/>
  <c r="Y144" i="3"/>
  <c r="T127" i="3"/>
  <c r="T135" i="3" s="1"/>
  <c r="U96" i="3"/>
  <c r="W83" i="3"/>
  <c r="W68" i="3"/>
  <c r="U143" i="3"/>
  <c r="X131" i="3"/>
  <c r="T93" i="3"/>
  <c r="V128" i="3"/>
  <c r="V84" i="3"/>
  <c r="X67" i="3"/>
  <c r="S164" i="3"/>
  <c r="Y161" i="3"/>
  <c r="W149" i="3"/>
  <c r="T144" i="3"/>
  <c r="R132" i="3"/>
  <c r="Z132" i="3" s="1"/>
  <c r="U129" i="3"/>
  <c r="X115" i="3"/>
  <c r="U110" i="3"/>
  <c r="U118" i="3" s="1"/>
  <c r="R85" i="3"/>
  <c r="Z85" i="3" s="1"/>
  <c r="T83" i="3"/>
  <c r="R81" i="3"/>
  <c r="S79" i="3"/>
  <c r="R70" i="3"/>
  <c r="T68" i="3"/>
  <c r="R66" i="3"/>
  <c r="Z66" i="3" s="1"/>
  <c r="S64" i="3"/>
  <c r="U134" i="3"/>
  <c r="Y82" i="3"/>
  <c r="Y67" i="3"/>
  <c r="X148" i="3"/>
  <c r="V117" i="3"/>
  <c r="S93" i="3"/>
  <c r="S101" i="3" s="1"/>
  <c r="U78" i="3"/>
  <c r="U86" i="3" s="1"/>
  <c r="V161" i="3"/>
  <c r="Y158" i="3"/>
  <c r="T149" i="3"/>
  <c r="W146" i="3"/>
  <c r="X134" i="3"/>
  <c r="R129" i="3"/>
  <c r="S115" i="3"/>
  <c r="V112" i="3"/>
  <c r="V99" i="3"/>
  <c r="X97" i="3"/>
  <c r="Y95" i="3"/>
  <c r="X93" i="3"/>
  <c r="T158" i="3"/>
  <c r="R146" i="3"/>
  <c r="Y78" i="3"/>
  <c r="Y86" i="3" s="1"/>
  <c r="T163" i="3"/>
  <c r="U63" i="3"/>
  <c r="W163" i="3"/>
  <c r="Y117" i="3"/>
  <c r="U99" i="3"/>
  <c r="W97" i="3"/>
  <c r="W65" i="3"/>
  <c r="Y114" i="3"/>
  <c r="X82" i="3"/>
  <c r="AC22" i="3"/>
  <c r="AM31" i="4"/>
  <c r="AM100" i="3"/>
  <c r="AM99" i="3"/>
  <c r="AM115" i="3"/>
  <c r="AM161" i="3"/>
  <c r="AM116" i="3"/>
  <c r="AM164" i="3"/>
  <c r="AM36" i="3"/>
  <c r="AM51" i="4"/>
  <c r="AM34" i="3"/>
  <c r="AM34" i="4"/>
  <c r="AO20" i="3"/>
  <c r="AM20" i="3"/>
  <c r="AM37" i="3"/>
  <c r="AO37" i="3"/>
  <c r="AM32" i="3"/>
  <c r="AM16" i="4"/>
  <c r="AO16" i="4"/>
  <c r="AC22" i="4" s="1"/>
  <c r="AM47" i="3"/>
  <c r="AO47" i="3"/>
  <c r="AM18" i="4"/>
  <c r="AO18" i="4"/>
  <c r="AM36" i="4"/>
  <c r="AO17" i="3"/>
  <c r="AM17" i="3"/>
  <c r="AM49" i="3"/>
  <c r="AO49" i="3"/>
  <c r="AM17" i="4"/>
  <c r="AO22" i="3"/>
  <c r="AM22" i="3"/>
  <c r="AM142" i="3"/>
  <c r="AM63" i="3"/>
  <c r="AM143" i="3"/>
  <c r="AC37" i="3"/>
  <c r="AM48" i="3"/>
  <c r="AM67" i="3"/>
  <c r="AM158" i="3"/>
  <c r="AM144" i="3"/>
  <c r="AM131" i="3"/>
  <c r="AM20" i="4"/>
  <c r="AO20" i="4"/>
  <c r="AO16" i="3"/>
  <c r="AM16" i="3"/>
  <c r="AM51" i="3"/>
  <c r="AO51" i="3"/>
  <c r="E14" i="2"/>
  <c r="AO21" i="3"/>
  <c r="AM21" i="3"/>
  <c r="AM49" i="4"/>
  <c r="AM47" i="4"/>
  <c r="Z86" i="11"/>
  <c r="AC79" i="11"/>
  <c r="AC80" i="11" s="1"/>
  <c r="AC85" i="11" s="1"/>
  <c r="Z71" i="11"/>
  <c r="AC64" i="11"/>
  <c r="AC65" i="11" s="1"/>
  <c r="AC70" i="11" s="1"/>
  <c r="Z39" i="11"/>
  <c r="Z24" i="11"/>
  <c r="Z101" i="11"/>
  <c r="AC94" i="11"/>
  <c r="AC95" i="11" s="1"/>
  <c r="AC100" i="11" s="1"/>
  <c r="AC32" i="11"/>
  <c r="AC33" i="11" s="1"/>
  <c r="AC38" i="11" s="1"/>
  <c r="AC17" i="11"/>
  <c r="AC18" i="11" s="1"/>
  <c r="AC23" i="11" s="1"/>
  <c r="Z54" i="11"/>
  <c r="AC47" i="11"/>
  <c r="AC48" i="11" s="1"/>
  <c r="AC53" i="11" s="1"/>
  <c r="Z39" i="10"/>
  <c r="AC17" i="10"/>
  <c r="AC18" i="10" s="1"/>
  <c r="AC23" i="10" s="1"/>
  <c r="AC32" i="10"/>
  <c r="AC33" i="10" s="1"/>
  <c r="AC38" i="10" s="1"/>
  <c r="Z86" i="10"/>
  <c r="AC79" i="10"/>
  <c r="AC80" i="10" s="1"/>
  <c r="AC85" i="10" s="1"/>
  <c r="Z54" i="10"/>
  <c r="Z71" i="10"/>
  <c r="AC64" i="10"/>
  <c r="AC65" i="10" s="1"/>
  <c r="AC70" i="10" s="1"/>
  <c r="Z24" i="10"/>
  <c r="Z101" i="10"/>
  <c r="AC94" i="10"/>
  <c r="AC95" i="10" s="1"/>
  <c r="AC100" i="10" s="1"/>
  <c r="AC47" i="10"/>
  <c r="AC48" i="10" s="1"/>
  <c r="AC53" i="10" s="1"/>
  <c r="N161" i="3"/>
  <c r="N162" i="3" s="1"/>
  <c r="N163" i="3" s="1"/>
  <c r="N131" i="3"/>
  <c r="N132" i="3" s="1"/>
  <c r="N133" i="3" s="1"/>
  <c r="N114" i="3"/>
  <c r="N115" i="3" s="1"/>
  <c r="N116" i="3" s="1"/>
  <c r="N146" i="3"/>
  <c r="N147" i="3" s="1"/>
  <c r="N148" i="3" s="1"/>
  <c r="N97" i="3"/>
  <c r="N98" i="3" s="1"/>
  <c r="N99" i="3" s="1"/>
  <c r="N82" i="3"/>
  <c r="N83" i="3" s="1"/>
  <c r="N84" i="3" s="1"/>
  <c r="N67" i="3"/>
  <c r="N68" i="3" s="1"/>
  <c r="N69" i="3" s="1"/>
  <c r="M56" i="9"/>
  <c r="AC51" i="9"/>
  <c r="AC50" i="9"/>
  <c r="AC49" i="9"/>
  <c r="AO36" i="9"/>
  <c r="AM36" i="9"/>
  <c r="AO35" i="9"/>
  <c r="AM35" i="9"/>
  <c r="AM32" i="9"/>
  <c r="AO32" i="9"/>
  <c r="AM31" i="9"/>
  <c r="AO31" i="9"/>
  <c r="AO38" i="9"/>
  <c r="AM38" i="9"/>
  <c r="AO49" i="9"/>
  <c r="AM49" i="9"/>
  <c r="AM37" i="9"/>
  <c r="AO37" i="9"/>
  <c r="AM47" i="9"/>
  <c r="AO47" i="9"/>
  <c r="AM51" i="9"/>
  <c r="AO51" i="9"/>
  <c r="AO33" i="9"/>
  <c r="AM33" i="9"/>
  <c r="AO23" i="9"/>
  <c r="AM23" i="9"/>
  <c r="AM21" i="9"/>
  <c r="AM19" i="9"/>
  <c r="AO18" i="9"/>
  <c r="AM18" i="9"/>
  <c r="AM34" i="9"/>
  <c r="AM22" i="9"/>
  <c r="AO16" i="9"/>
  <c r="AC22" i="9" s="1"/>
  <c r="AM16" i="9"/>
  <c r="M41" i="9"/>
  <c r="AC37" i="9"/>
  <c r="AC36" i="9"/>
  <c r="AC35" i="9"/>
  <c r="AC34" i="9"/>
  <c r="Y53" i="9"/>
  <c r="W53" i="9"/>
  <c r="U53" i="9"/>
  <c r="S53" i="9"/>
  <c r="X52" i="9"/>
  <c r="V52" i="9"/>
  <c r="T52" i="9"/>
  <c r="R52" i="9"/>
  <c r="X51" i="9"/>
  <c r="V51" i="9"/>
  <c r="T51" i="9"/>
  <c r="R51" i="9"/>
  <c r="X53" i="9"/>
  <c r="V53" i="9"/>
  <c r="T53" i="9"/>
  <c r="R53" i="9"/>
  <c r="Y52" i="9"/>
  <c r="W52" i="9"/>
  <c r="U52" i="9"/>
  <c r="S52" i="9"/>
  <c r="Y51" i="9"/>
  <c r="W51" i="9"/>
  <c r="U51" i="9"/>
  <c r="S51" i="9"/>
  <c r="Y50" i="9"/>
  <c r="W50" i="9"/>
  <c r="U50" i="9"/>
  <c r="S50" i="9"/>
  <c r="Y49" i="9"/>
  <c r="W49" i="9"/>
  <c r="U49" i="9"/>
  <c r="S49" i="9"/>
  <c r="V50" i="9"/>
  <c r="R50" i="9"/>
  <c r="V49" i="9"/>
  <c r="R49" i="9"/>
  <c r="Y48" i="9"/>
  <c r="W48" i="9"/>
  <c r="U48" i="9"/>
  <c r="S48" i="9"/>
  <c r="X47" i="9"/>
  <c r="V47" i="9"/>
  <c r="T47" i="9"/>
  <c r="R47" i="9"/>
  <c r="X46" i="9"/>
  <c r="V46" i="9"/>
  <c r="T46" i="9"/>
  <c r="R46" i="9"/>
  <c r="Y38" i="9"/>
  <c r="W38" i="9"/>
  <c r="U38" i="9"/>
  <c r="S38" i="9"/>
  <c r="X37" i="9"/>
  <c r="V37" i="9"/>
  <c r="T37" i="9"/>
  <c r="X50" i="9"/>
  <c r="T50" i="9"/>
  <c r="X49" i="9"/>
  <c r="T49" i="9"/>
  <c r="X48" i="9"/>
  <c r="V48" i="9"/>
  <c r="T48" i="9"/>
  <c r="R48" i="9"/>
  <c r="Y47" i="9"/>
  <c r="W47" i="9"/>
  <c r="U47" i="9"/>
  <c r="S47" i="9"/>
  <c r="Y46" i="9"/>
  <c r="W46" i="9"/>
  <c r="U46" i="9"/>
  <c r="S46" i="9"/>
  <c r="X38" i="9"/>
  <c r="V38" i="9"/>
  <c r="T38" i="9"/>
  <c r="R38" i="9"/>
  <c r="Y37" i="9"/>
  <c r="W37" i="9"/>
  <c r="U37" i="9"/>
  <c r="S37" i="9"/>
  <c r="Y36" i="9"/>
  <c r="W36" i="9"/>
  <c r="U36" i="9"/>
  <c r="S36" i="9"/>
  <c r="Y35" i="9"/>
  <c r="W35" i="9"/>
  <c r="U35" i="9"/>
  <c r="S35" i="9"/>
  <c r="X36" i="9"/>
  <c r="T36" i="9"/>
  <c r="X35" i="9"/>
  <c r="T35" i="9"/>
  <c r="Y34" i="9"/>
  <c r="W34" i="9"/>
  <c r="U34" i="9"/>
  <c r="S34" i="9"/>
  <c r="Y33" i="9"/>
  <c r="W33" i="9"/>
  <c r="U33" i="9"/>
  <c r="S33" i="9"/>
  <c r="X32" i="9"/>
  <c r="V32" i="9"/>
  <c r="T32" i="9"/>
  <c r="R32" i="9"/>
  <c r="X31" i="9"/>
  <c r="V31" i="9"/>
  <c r="T31" i="9"/>
  <c r="R31" i="9"/>
  <c r="M26" i="9"/>
  <c r="Y23" i="9"/>
  <c r="W23" i="9"/>
  <c r="U23" i="9"/>
  <c r="S23" i="9"/>
  <c r="X22" i="9"/>
  <c r="V22" i="9"/>
  <c r="T22" i="9"/>
  <c r="R22" i="9"/>
  <c r="R37" i="9"/>
  <c r="V36" i="9"/>
  <c r="R36" i="9"/>
  <c r="V35" i="9"/>
  <c r="R35" i="9"/>
  <c r="X34" i="9"/>
  <c r="V34" i="9"/>
  <c r="T34" i="9"/>
  <c r="R34" i="9"/>
  <c r="X33" i="9"/>
  <c r="V33" i="9"/>
  <c r="T33" i="9"/>
  <c r="R33" i="9"/>
  <c r="Y32" i="9"/>
  <c r="W32" i="9"/>
  <c r="U32" i="9"/>
  <c r="S32" i="9"/>
  <c r="Y31" i="9"/>
  <c r="W31" i="9"/>
  <c r="U31" i="9"/>
  <c r="S31" i="9"/>
  <c r="X23" i="9"/>
  <c r="V23" i="9"/>
  <c r="T23" i="9"/>
  <c r="R23" i="9"/>
  <c r="Y22" i="9"/>
  <c r="W22" i="9"/>
  <c r="U22" i="9"/>
  <c r="S22" i="9"/>
  <c r="AC21" i="9"/>
  <c r="Y21" i="9"/>
  <c r="W21" i="9"/>
  <c r="U21" i="9"/>
  <c r="S21" i="9"/>
  <c r="AC20" i="9"/>
  <c r="Y20" i="9"/>
  <c r="W20" i="9"/>
  <c r="U20" i="9"/>
  <c r="S20" i="9"/>
  <c r="AC19" i="9"/>
  <c r="Y19" i="9"/>
  <c r="W19" i="9"/>
  <c r="U19" i="9"/>
  <c r="S19" i="9"/>
  <c r="Y18" i="9"/>
  <c r="W18" i="9"/>
  <c r="U18" i="9"/>
  <c r="S18" i="9"/>
  <c r="X21" i="9"/>
  <c r="T21" i="9"/>
  <c r="X20" i="9"/>
  <c r="T20" i="9"/>
  <c r="X19" i="9"/>
  <c r="T19" i="9"/>
  <c r="X18" i="9"/>
  <c r="T18" i="9"/>
  <c r="Y17" i="9"/>
  <c r="W17" i="9"/>
  <c r="U17" i="9"/>
  <c r="S17" i="9"/>
  <c r="Y16" i="9"/>
  <c r="W16" i="9"/>
  <c r="U16" i="9"/>
  <c r="S16" i="9"/>
  <c r="V21" i="9"/>
  <c r="R21" i="9"/>
  <c r="V20" i="9"/>
  <c r="R20" i="9"/>
  <c r="V19" i="9"/>
  <c r="R19" i="9"/>
  <c r="V18" i="9"/>
  <c r="R18" i="9"/>
  <c r="X17" i="9"/>
  <c r="V17" i="9"/>
  <c r="T17" i="9"/>
  <c r="R17" i="9"/>
  <c r="X16" i="9"/>
  <c r="V16" i="9"/>
  <c r="T16" i="9"/>
  <c r="R16" i="9"/>
  <c r="AO48" i="9"/>
  <c r="AM48" i="9"/>
  <c r="AM50" i="9"/>
  <c r="AO50" i="9"/>
  <c r="AM46" i="9"/>
  <c r="AO46" i="9"/>
  <c r="AC52" i="9" s="1"/>
  <c r="AO53" i="9"/>
  <c r="AM53" i="9"/>
  <c r="AM52" i="9"/>
  <c r="AO52" i="9"/>
  <c r="AM20" i="9"/>
  <c r="AO17" i="9"/>
  <c r="AM17" i="9"/>
  <c r="M56" i="8"/>
  <c r="AC51" i="8"/>
  <c r="AC50" i="8"/>
  <c r="AC49" i="8"/>
  <c r="AM34" i="8"/>
  <c r="AO34" i="8"/>
  <c r="AM23" i="8"/>
  <c r="AO23" i="8"/>
  <c r="AO38" i="8"/>
  <c r="AM38" i="8"/>
  <c r="AO49" i="8"/>
  <c r="AM49" i="8"/>
  <c r="AM46" i="8"/>
  <c r="AO46" i="8"/>
  <c r="AC52" i="8" s="1"/>
  <c r="AO53" i="8"/>
  <c r="AM53" i="8"/>
  <c r="AM51" i="8"/>
  <c r="AO51" i="8"/>
  <c r="AO22" i="8"/>
  <c r="AM22" i="8"/>
  <c r="AM21" i="8"/>
  <c r="AO21" i="8"/>
  <c r="AM19" i="8"/>
  <c r="AO19" i="8"/>
  <c r="AO16" i="8"/>
  <c r="AM16" i="8"/>
  <c r="M41" i="8"/>
  <c r="AC36" i="8"/>
  <c r="AC35" i="8"/>
  <c r="AC34" i="8"/>
  <c r="AM33" i="8"/>
  <c r="AO33" i="8"/>
  <c r="AO36" i="8"/>
  <c r="AM36" i="8"/>
  <c r="AO35" i="8"/>
  <c r="AM35" i="8"/>
  <c r="AO32" i="8"/>
  <c r="AM32" i="8"/>
  <c r="AO31" i="8"/>
  <c r="AC37" i="8" s="1"/>
  <c r="AM31" i="8"/>
  <c r="Y53" i="8"/>
  <c r="W53" i="8"/>
  <c r="U53" i="8"/>
  <c r="S53" i="8"/>
  <c r="X52" i="8"/>
  <c r="V52" i="8"/>
  <c r="T52" i="8"/>
  <c r="R52" i="8"/>
  <c r="X51" i="8"/>
  <c r="V51" i="8"/>
  <c r="T51" i="8"/>
  <c r="R51" i="8"/>
  <c r="X53" i="8"/>
  <c r="V53" i="8"/>
  <c r="T53" i="8"/>
  <c r="R53" i="8"/>
  <c r="Y52" i="8"/>
  <c r="W52" i="8"/>
  <c r="U52" i="8"/>
  <c r="S52" i="8"/>
  <c r="Y51" i="8"/>
  <c r="W51" i="8"/>
  <c r="U51" i="8"/>
  <c r="S51" i="8"/>
  <c r="Y50" i="8"/>
  <c r="W50" i="8"/>
  <c r="U50" i="8"/>
  <c r="S50" i="8"/>
  <c r="Y49" i="8"/>
  <c r="W49" i="8"/>
  <c r="U49" i="8"/>
  <c r="S49" i="8"/>
  <c r="V50" i="8"/>
  <c r="R50" i="8"/>
  <c r="V49" i="8"/>
  <c r="R49" i="8"/>
  <c r="Y48" i="8"/>
  <c r="W48" i="8"/>
  <c r="U48" i="8"/>
  <c r="S48" i="8"/>
  <c r="X47" i="8"/>
  <c r="V47" i="8"/>
  <c r="T47" i="8"/>
  <c r="R47" i="8"/>
  <c r="X46" i="8"/>
  <c r="V46" i="8"/>
  <c r="T46" i="8"/>
  <c r="R46" i="8"/>
  <c r="Y38" i="8"/>
  <c r="W38" i="8"/>
  <c r="U38" i="8"/>
  <c r="S38" i="8"/>
  <c r="X37" i="8"/>
  <c r="V37" i="8"/>
  <c r="T37" i="8"/>
  <c r="R37" i="8"/>
  <c r="X50" i="8"/>
  <c r="T50" i="8"/>
  <c r="X49" i="8"/>
  <c r="T49" i="8"/>
  <c r="X48" i="8"/>
  <c r="V48" i="8"/>
  <c r="T48" i="8"/>
  <c r="R48" i="8"/>
  <c r="Y47" i="8"/>
  <c r="W47" i="8"/>
  <c r="U47" i="8"/>
  <c r="S47" i="8"/>
  <c r="Y46" i="8"/>
  <c r="W46" i="8"/>
  <c r="W54" i="8" s="1"/>
  <c r="U46" i="8"/>
  <c r="U54" i="8" s="1"/>
  <c r="S46" i="8"/>
  <c r="X38" i="8"/>
  <c r="V38" i="8"/>
  <c r="T38" i="8"/>
  <c r="R38" i="8"/>
  <c r="Y37" i="8"/>
  <c r="W37" i="8"/>
  <c r="U37" i="8"/>
  <c r="S37" i="8"/>
  <c r="Y36" i="8"/>
  <c r="W36" i="8"/>
  <c r="U36" i="8"/>
  <c r="S36" i="8"/>
  <c r="Y35" i="8"/>
  <c r="W35" i="8"/>
  <c r="U35" i="8"/>
  <c r="S35" i="8"/>
  <c r="V36" i="8"/>
  <c r="R36" i="8"/>
  <c r="V35" i="8"/>
  <c r="R35" i="8"/>
  <c r="X34" i="8"/>
  <c r="V34" i="8"/>
  <c r="T34" i="8"/>
  <c r="R34" i="8"/>
  <c r="X33" i="8"/>
  <c r="V33" i="8"/>
  <c r="T33" i="8"/>
  <c r="R33" i="8"/>
  <c r="Y32" i="8"/>
  <c r="W32" i="8"/>
  <c r="U32" i="8"/>
  <c r="S32" i="8"/>
  <c r="Y31" i="8"/>
  <c r="W31" i="8"/>
  <c r="U31" i="8"/>
  <c r="S31" i="8"/>
  <c r="X23" i="8"/>
  <c r="V23" i="8"/>
  <c r="T23" i="8"/>
  <c r="R23" i="8"/>
  <c r="AC22" i="8"/>
  <c r="Y22" i="8"/>
  <c r="W22" i="8"/>
  <c r="U22" i="8"/>
  <c r="S22" i="8"/>
  <c r="X36" i="8"/>
  <c r="T36" i="8"/>
  <c r="X35" i="8"/>
  <c r="T35" i="8"/>
  <c r="Y34" i="8"/>
  <c r="W34" i="8"/>
  <c r="U34" i="8"/>
  <c r="S34" i="8"/>
  <c r="Y33" i="8"/>
  <c r="W33" i="8"/>
  <c r="U33" i="8"/>
  <c r="S33" i="8"/>
  <c r="X32" i="8"/>
  <c r="V32" i="8"/>
  <c r="T32" i="8"/>
  <c r="R32" i="8"/>
  <c r="X31" i="8"/>
  <c r="V31" i="8"/>
  <c r="T31" i="8"/>
  <c r="R31" i="8"/>
  <c r="M26" i="8"/>
  <c r="Y23" i="8"/>
  <c r="W23" i="8"/>
  <c r="U23" i="8"/>
  <c r="S23" i="8"/>
  <c r="X22" i="8"/>
  <c r="V22" i="8"/>
  <c r="T22" i="8"/>
  <c r="R22" i="8"/>
  <c r="X21" i="8"/>
  <c r="V21" i="8"/>
  <c r="T21" i="8"/>
  <c r="R21" i="8"/>
  <c r="X20" i="8"/>
  <c r="V20" i="8"/>
  <c r="T20" i="8"/>
  <c r="R20" i="8"/>
  <c r="X19" i="8"/>
  <c r="V19" i="8"/>
  <c r="T19" i="8"/>
  <c r="R19" i="8"/>
  <c r="X18" i="8"/>
  <c r="V18" i="8"/>
  <c r="T18" i="8"/>
  <c r="R18" i="8"/>
  <c r="Y21" i="8"/>
  <c r="U21" i="8"/>
  <c r="AC20" i="8"/>
  <c r="W20" i="8"/>
  <c r="S20" i="8"/>
  <c r="Y19" i="8"/>
  <c r="U19" i="8"/>
  <c r="W18" i="8"/>
  <c r="S18" i="8"/>
  <c r="Y17" i="8"/>
  <c r="W17" i="8"/>
  <c r="U17" i="8"/>
  <c r="S17" i="8"/>
  <c r="Y16" i="8"/>
  <c r="W16" i="8"/>
  <c r="U16" i="8"/>
  <c r="S16" i="8"/>
  <c r="AC21" i="8"/>
  <c r="W21" i="8"/>
  <c r="S21" i="8"/>
  <c r="Y20" i="8"/>
  <c r="U20" i="8"/>
  <c r="AC19" i="8"/>
  <c r="W19" i="8"/>
  <c r="S19" i="8"/>
  <c r="Y18" i="8"/>
  <c r="U18" i="8"/>
  <c r="X17" i="8"/>
  <c r="V17" i="8"/>
  <c r="T17" i="8"/>
  <c r="R17" i="8"/>
  <c r="X16" i="8"/>
  <c r="V16" i="8"/>
  <c r="T16" i="8"/>
  <c r="R16" i="8"/>
  <c r="AO48" i="8"/>
  <c r="AM48" i="8"/>
  <c r="AM37" i="8"/>
  <c r="AO37" i="8"/>
  <c r="AM47" i="8"/>
  <c r="AO47" i="8"/>
  <c r="AM50" i="8"/>
  <c r="AO50" i="8"/>
  <c r="AM52" i="8"/>
  <c r="AO52" i="8"/>
  <c r="AM20" i="8"/>
  <c r="AO20" i="8"/>
  <c r="AM18" i="8"/>
  <c r="AO18" i="8"/>
  <c r="AO17" i="8"/>
  <c r="AM17" i="8"/>
  <c r="M56" i="7"/>
  <c r="AC51" i="7"/>
  <c r="AC50" i="7"/>
  <c r="AC49" i="7"/>
  <c r="AO36" i="7"/>
  <c r="AM36" i="7"/>
  <c r="AO35" i="7"/>
  <c r="AM35" i="7"/>
  <c r="Y53" i="7"/>
  <c r="W53" i="7"/>
  <c r="U53" i="7"/>
  <c r="S53" i="7"/>
  <c r="X52" i="7"/>
  <c r="V52" i="7"/>
  <c r="T52" i="7"/>
  <c r="R52" i="7"/>
  <c r="X51" i="7"/>
  <c r="V51" i="7"/>
  <c r="T51" i="7"/>
  <c r="R51" i="7"/>
  <c r="X50" i="7"/>
  <c r="X53" i="7"/>
  <c r="V53" i="7"/>
  <c r="T53" i="7"/>
  <c r="R53" i="7"/>
  <c r="Y52" i="7"/>
  <c r="W52" i="7"/>
  <c r="U52" i="7"/>
  <c r="S52" i="7"/>
  <c r="Y51" i="7"/>
  <c r="W51" i="7"/>
  <c r="U51" i="7"/>
  <c r="S51" i="7"/>
  <c r="Y50" i="7"/>
  <c r="W50" i="7"/>
  <c r="U50" i="7"/>
  <c r="S50" i="7"/>
  <c r="Y49" i="7"/>
  <c r="W49" i="7"/>
  <c r="U49" i="7"/>
  <c r="S49" i="7"/>
  <c r="V50" i="7"/>
  <c r="R50" i="7"/>
  <c r="V49" i="7"/>
  <c r="R49" i="7"/>
  <c r="Y48" i="7"/>
  <c r="W48" i="7"/>
  <c r="U48" i="7"/>
  <c r="S48" i="7"/>
  <c r="X47" i="7"/>
  <c r="V47" i="7"/>
  <c r="T47" i="7"/>
  <c r="R47" i="7"/>
  <c r="X46" i="7"/>
  <c r="V46" i="7"/>
  <c r="T46" i="7"/>
  <c r="R46" i="7"/>
  <c r="Y38" i="7"/>
  <c r="W38" i="7"/>
  <c r="U38" i="7"/>
  <c r="S38" i="7"/>
  <c r="X37" i="7"/>
  <c r="V37" i="7"/>
  <c r="T37" i="7"/>
  <c r="R37" i="7"/>
  <c r="T50" i="7"/>
  <c r="X49" i="7"/>
  <c r="T49" i="7"/>
  <c r="X48" i="7"/>
  <c r="V48" i="7"/>
  <c r="T48" i="7"/>
  <c r="R48" i="7"/>
  <c r="Y47" i="7"/>
  <c r="W47" i="7"/>
  <c r="U47" i="7"/>
  <c r="S47" i="7"/>
  <c r="Y46" i="7"/>
  <c r="W46" i="7"/>
  <c r="U46" i="7"/>
  <c r="S46" i="7"/>
  <c r="X38" i="7"/>
  <c r="V38" i="7"/>
  <c r="T38" i="7"/>
  <c r="R38" i="7"/>
  <c r="Y37" i="7"/>
  <c r="W37" i="7"/>
  <c r="U37" i="7"/>
  <c r="S37" i="7"/>
  <c r="Y36" i="7"/>
  <c r="W36" i="7"/>
  <c r="U36" i="7"/>
  <c r="S36" i="7"/>
  <c r="Y35" i="7"/>
  <c r="W35" i="7"/>
  <c r="U35" i="7"/>
  <c r="S35" i="7"/>
  <c r="X36" i="7"/>
  <c r="T36" i="7"/>
  <c r="X35" i="7"/>
  <c r="T35" i="7"/>
  <c r="Y34" i="7"/>
  <c r="W34" i="7"/>
  <c r="U34" i="7"/>
  <c r="S34" i="7"/>
  <c r="Y33" i="7"/>
  <c r="W33" i="7"/>
  <c r="U33" i="7"/>
  <c r="S33" i="7"/>
  <c r="X32" i="7"/>
  <c r="V32" i="7"/>
  <c r="T32" i="7"/>
  <c r="R32" i="7"/>
  <c r="X31" i="7"/>
  <c r="V31" i="7"/>
  <c r="T31" i="7"/>
  <c r="R31" i="7"/>
  <c r="M26" i="7"/>
  <c r="Y23" i="7"/>
  <c r="W23" i="7"/>
  <c r="U23" i="7"/>
  <c r="S23" i="7"/>
  <c r="X22" i="7"/>
  <c r="V22" i="7"/>
  <c r="T22" i="7"/>
  <c r="R22" i="7"/>
  <c r="X21" i="7"/>
  <c r="V21" i="7"/>
  <c r="T21" i="7"/>
  <c r="R21" i="7"/>
  <c r="V36" i="7"/>
  <c r="R36" i="7"/>
  <c r="V35" i="7"/>
  <c r="R35" i="7"/>
  <c r="X34" i="7"/>
  <c r="V34" i="7"/>
  <c r="T34" i="7"/>
  <c r="R34" i="7"/>
  <c r="X33" i="7"/>
  <c r="V33" i="7"/>
  <c r="T33" i="7"/>
  <c r="R33" i="7"/>
  <c r="Y32" i="7"/>
  <c r="W32" i="7"/>
  <c r="U32" i="7"/>
  <c r="S32" i="7"/>
  <c r="Y31" i="7"/>
  <c r="W31" i="7"/>
  <c r="U31" i="7"/>
  <c r="S31" i="7"/>
  <c r="X23" i="7"/>
  <c r="V23" i="7"/>
  <c r="T23" i="7"/>
  <c r="R23" i="7"/>
  <c r="Y22" i="7"/>
  <c r="W22" i="7"/>
  <c r="U22" i="7"/>
  <c r="S22" i="7"/>
  <c r="AC21" i="7"/>
  <c r="Y21" i="7"/>
  <c r="W21" i="7"/>
  <c r="U21" i="7"/>
  <c r="S21" i="7"/>
  <c r="AC20" i="7"/>
  <c r="Y20" i="7"/>
  <c r="W20" i="7"/>
  <c r="U20" i="7"/>
  <c r="S20" i="7"/>
  <c r="AC19" i="7"/>
  <c r="Y19" i="7"/>
  <c r="W19" i="7"/>
  <c r="U19" i="7"/>
  <c r="S19" i="7"/>
  <c r="Y18" i="7"/>
  <c r="W18" i="7"/>
  <c r="U18" i="7"/>
  <c r="S18" i="7"/>
  <c r="V20" i="7"/>
  <c r="R20" i="7"/>
  <c r="V19" i="7"/>
  <c r="R19" i="7"/>
  <c r="V18" i="7"/>
  <c r="R18" i="7"/>
  <c r="Y17" i="7"/>
  <c r="W17" i="7"/>
  <c r="U17" i="7"/>
  <c r="S17" i="7"/>
  <c r="Y16" i="7"/>
  <c r="W16" i="7"/>
  <c r="U16" i="7"/>
  <c r="S16" i="7"/>
  <c r="X20" i="7"/>
  <c r="T20" i="7"/>
  <c r="X19" i="7"/>
  <c r="T19" i="7"/>
  <c r="X18" i="7"/>
  <c r="T18" i="7"/>
  <c r="X17" i="7"/>
  <c r="V17" i="7"/>
  <c r="T17" i="7"/>
  <c r="R17" i="7"/>
  <c r="X16" i="7"/>
  <c r="V16" i="7"/>
  <c r="T16" i="7"/>
  <c r="R16" i="7"/>
  <c r="AO48" i="7"/>
  <c r="AM48" i="7"/>
  <c r="AM37" i="7"/>
  <c r="AO37" i="7"/>
  <c r="AM47" i="7"/>
  <c r="AO47" i="7"/>
  <c r="AM50" i="7"/>
  <c r="AO50" i="7"/>
  <c r="AM52" i="7"/>
  <c r="AO52" i="7"/>
  <c r="AO23" i="7"/>
  <c r="AM23" i="7"/>
  <c r="AM21" i="7"/>
  <c r="AM17" i="7"/>
  <c r="AO17" i="7"/>
  <c r="AM20" i="7"/>
  <c r="AO16" i="7"/>
  <c r="AC22" i="7" s="1"/>
  <c r="AM16" i="7"/>
  <c r="M41" i="7"/>
  <c r="AC36" i="7"/>
  <c r="AC35" i="7"/>
  <c r="AC34" i="7"/>
  <c r="AM32" i="7"/>
  <c r="AO32" i="7"/>
  <c r="AM31" i="7"/>
  <c r="AO31" i="7"/>
  <c r="AC37" i="7" s="1"/>
  <c r="AO38" i="7"/>
  <c r="AM38" i="7"/>
  <c r="AO49" i="7"/>
  <c r="AM49" i="7"/>
  <c r="AM46" i="7"/>
  <c r="AO46" i="7"/>
  <c r="AC52" i="7" s="1"/>
  <c r="AO53" i="7"/>
  <c r="AM53" i="7"/>
  <c r="AM51" i="7"/>
  <c r="AO51" i="7"/>
  <c r="AO33" i="7"/>
  <c r="AM33" i="7"/>
  <c r="AM34" i="7"/>
  <c r="AM22" i="7"/>
  <c r="AM19" i="7"/>
  <c r="AO18" i="7"/>
  <c r="AM18" i="7"/>
  <c r="M56" i="6"/>
  <c r="AC51" i="6"/>
  <c r="AC50" i="6"/>
  <c r="AC49" i="6"/>
  <c r="AO35" i="6"/>
  <c r="AM35" i="6"/>
  <c r="Y53" i="6"/>
  <c r="W53" i="6"/>
  <c r="U53" i="6"/>
  <c r="S53" i="6"/>
  <c r="X52" i="6"/>
  <c r="V52" i="6"/>
  <c r="T52" i="6"/>
  <c r="R52" i="6"/>
  <c r="X51" i="6"/>
  <c r="V51" i="6"/>
  <c r="T51" i="6"/>
  <c r="R51" i="6"/>
  <c r="X53" i="6"/>
  <c r="V53" i="6"/>
  <c r="T53" i="6"/>
  <c r="R53" i="6"/>
  <c r="Y52" i="6"/>
  <c r="W52" i="6"/>
  <c r="U52" i="6"/>
  <c r="S52" i="6"/>
  <c r="Y51" i="6"/>
  <c r="W51" i="6"/>
  <c r="U51" i="6"/>
  <c r="S51" i="6"/>
  <c r="Y50" i="6"/>
  <c r="W50" i="6"/>
  <c r="U50" i="6"/>
  <c r="S50" i="6"/>
  <c r="Y49" i="6"/>
  <c r="W49" i="6"/>
  <c r="U49" i="6"/>
  <c r="S49" i="6"/>
  <c r="V50" i="6"/>
  <c r="R50" i="6"/>
  <c r="V49" i="6"/>
  <c r="R49" i="6"/>
  <c r="Y48" i="6"/>
  <c r="W48" i="6"/>
  <c r="U48" i="6"/>
  <c r="S48" i="6"/>
  <c r="X47" i="6"/>
  <c r="V47" i="6"/>
  <c r="T47" i="6"/>
  <c r="R47" i="6"/>
  <c r="X46" i="6"/>
  <c r="V46" i="6"/>
  <c r="T46" i="6"/>
  <c r="R46" i="6"/>
  <c r="Y38" i="6"/>
  <c r="W38" i="6"/>
  <c r="U38" i="6"/>
  <c r="S38" i="6"/>
  <c r="X37" i="6"/>
  <c r="V37" i="6"/>
  <c r="T37" i="6"/>
  <c r="X50" i="6"/>
  <c r="T50" i="6"/>
  <c r="X49" i="6"/>
  <c r="T49" i="6"/>
  <c r="X48" i="6"/>
  <c r="V48" i="6"/>
  <c r="T48" i="6"/>
  <c r="R48" i="6"/>
  <c r="Y47" i="6"/>
  <c r="W47" i="6"/>
  <c r="U47" i="6"/>
  <c r="S47" i="6"/>
  <c r="Y46" i="6"/>
  <c r="W46" i="6"/>
  <c r="U46" i="6"/>
  <c r="S46" i="6"/>
  <c r="X38" i="6"/>
  <c r="V38" i="6"/>
  <c r="T38" i="6"/>
  <c r="R38" i="6"/>
  <c r="Y37" i="6"/>
  <c r="W37" i="6"/>
  <c r="U37" i="6"/>
  <c r="S37" i="6"/>
  <c r="Y36" i="6"/>
  <c r="W36" i="6"/>
  <c r="U36" i="6"/>
  <c r="S36" i="6"/>
  <c r="Y35" i="6"/>
  <c r="W35" i="6"/>
  <c r="U35" i="6"/>
  <c r="S35" i="6"/>
  <c r="X36" i="6"/>
  <c r="T36" i="6"/>
  <c r="X35" i="6"/>
  <c r="T35" i="6"/>
  <c r="Y34" i="6"/>
  <c r="W34" i="6"/>
  <c r="U34" i="6"/>
  <c r="S34" i="6"/>
  <c r="Y33" i="6"/>
  <c r="W33" i="6"/>
  <c r="U33" i="6"/>
  <c r="S33" i="6"/>
  <c r="X32" i="6"/>
  <c r="V32" i="6"/>
  <c r="T32" i="6"/>
  <c r="R32" i="6"/>
  <c r="X31" i="6"/>
  <c r="V31" i="6"/>
  <c r="T31" i="6"/>
  <c r="R31" i="6"/>
  <c r="M26" i="6"/>
  <c r="Y23" i="6"/>
  <c r="W23" i="6"/>
  <c r="U23" i="6"/>
  <c r="S23" i="6"/>
  <c r="X22" i="6"/>
  <c r="V22" i="6"/>
  <c r="T22" i="6"/>
  <c r="R22" i="6"/>
  <c r="X21" i="6"/>
  <c r="V21" i="6"/>
  <c r="T21" i="6"/>
  <c r="R21" i="6"/>
  <c r="X20" i="6"/>
  <c r="V20" i="6"/>
  <c r="T20" i="6"/>
  <c r="R20" i="6"/>
  <c r="X19" i="6"/>
  <c r="V19" i="6"/>
  <c r="T19" i="6"/>
  <c r="R19" i="6"/>
  <c r="X18" i="6"/>
  <c r="V18" i="6"/>
  <c r="T18" i="6"/>
  <c r="R18" i="6"/>
  <c r="R37" i="6"/>
  <c r="V36" i="6"/>
  <c r="R36" i="6"/>
  <c r="V35" i="6"/>
  <c r="R35" i="6"/>
  <c r="X34" i="6"/>
  <c r="V34" i="6"/>
  <c r="T34" i="6"/>
  <c r="R34" i="6"/>
  <c r="X33" i="6"/>
  <c r="V33" i="6"/>
  <c r="T33" i="6"/>
  <c r="R33" i="6"/>
  <c r="Y32" i="6"/>
  <c r="W32" i="6"/>
  <c r="U32" i="6"/>
  <c r="S32" i="6"/>
  <c r="Y31" i="6"/>
  <c r="W31" i="6"/>
  <c r="U31" i="6"/>
  <c r="S31" i="6"/>
  <c r="X23" i="6"/>
  <c r="V23" i="6"/>
  <c r="T23" i="6"/>
  <c r="R23" i="6"/>
  <c r="Y22" i="6"/>
  <c r="W22" i="6"/>
  <c r="U22" i="6"/>
  <c r="S22" i="6"/>
  <c r="AC21" i="6"/>
  <c r="W21" i="6"/>
  <c r="S21" i="6"/>
  <c r="Y20" i="6"/>
  <c r="U20" i="6"/>
  <c r="AC19" i="6"/>
  <c r="W19" i="6"/>
  <c r="S19" i="6"/>
  <c r="Y18" i="6"/>
  <c r="U18" i="6"/>
  <c r="X17" i="6"/>
  <c r="V17" i="6"/>
  <c r="T17" i="6"/>
  <c r="R17" i="6"/>
  <c r="X16" i="6"/>
  <c r="V16" i="6"/>
  <c r="T16" i="6"/>
  <c r="R16" i="6"/>
  <c r="Y21" i="6"/>
  <c r="U21" i="6"/>
  <c r="AC20" i="6"/>
  <c r="W20" i="6"/>
  <c r="S20" i="6"/>
  <c r="Y19" i="6"/>
  <c r="U19" i="6"/>
  <c r="W18" i="6"/>
  <c r="S18" i="6"/>
  <c r="Y17" i="6"/>
  <c r="W17" i="6"/>
  <c r="U17" i="6"/>
  <c r="S17" i="6"/>
  <c r="Y16" i="6"/>
  <c r="W16" i="6"/>
  <c r="U16" i="6"/>
  <c r="S16" i="6"/>
  <c r="AO48" i="6"/>
  <c r="AM48" i="6"/>
  <c r="AM50" i="6"/>
  <c r="AO50" i="6"/>
  <c r="AM46" i="6"/>
  <c r="AO46" i="6"/>
  <c r="AC52" i="6" s="1"/>
  <c r="AO53" i="6"/>
  <c r="AM53" i="6"/>
  <c r="AM52" i="6"/>
  <c r="AO52" i="6"/>
  <c r="AO33" i="6"/>
  <c r="AM33" i="6"/>
  <c r="AO23" i="6"/>
  <c r="AM23" i="6"/>
  <c r="AM21" i="6"/>
  <c r="AO21" i="6"/>
  <c r="AM20" i="6"/>
  <c r="AO20" i="6"/>
  <c r="AO36" i="6"/>
  <c r="AM36" i="6"/>
  <c r="AM32" i="6"/>
  <c r="AO32" i="6"/>
  <c r="AM31" i="6"/>
  <c r="AO31" i="6"/>
  <c r="AC37" i="6" s="1"/>
  <c r="M41" i="6"/>
  <c r="AC36" i="6"/>
  <c r="AC35" i="6"/>
  <c r="AC34" i="6"/>
  <c r="AO38" i="6"/>
  <c r="AM38" i="6"/>
  <c r="AO49" i="6"/>
  <c r="AM49" i="6"/>
  <c r="AM37" i="6"/>
  <c r="AO37" i="6"/>
  <c r="AM47" i="6"/>
  <c r="AO47" i="6"/>
  <c r="AM51" i="6"/>
  <c r="AO51" i="6"/>
  <c r="AM22" i="6"/>
  <c r="AO22" i="6"/>
  <c r="AM18" i="6"/>
  <c r="AO18" i="6"/>
  <c r="AM34" i="6"/>
  <c r="AM19" i="6"/>
  <c r="AO19" i="6"/>
  <c r="AM17" i="6"/>
  <c r="AO17" i="6"/>
  <c r="AM16" i="6"/>
  <c r="AO16" i="6"/>
  <c r="AC22" i="6" s="1"/>
  <c r="AC20" i="3"/>
  <c r="Y53" i="3"/>
  <c r="W53" i="3"/>
  <c r="U53" i="3"/>
  <c r="S53" i="3"/>
  <c r="Y52" i="3"/>
  <c r="W52" i="3"/>
  <c r="U52" i="3"/>
  <c r="S52" i="3"/>
  <c r="Y51" i="3"/>
  <c r="W51" i="3"/>
  <c r="U51" i="3"/>
  <c r="S51" i="3"/>
  <c r="Y50" i="3"/>
  <c r="W50" i="3"/>
  <c r="U50" i="3"/>
  <c r="S50" i="3"/>
  <c r="Y49" i="3"/>
  <c r="W49" i="3"/>
  <c r="U49" i="3"/>
  <c r="S49" i="3"/>
  <c r="Y48" i="3"/>
  <c r="W48" i="3"/>
  <c r="U48" i="3"/>
  <c r="S48" i="3"/>
  <c r="Y47" i="3"/>
  <c r="W47" i="3"/>
  <c r="U47" i="3"/>
  <c r="S47" i="3"/>
  <c r="Y46" i="3"/>
  <c r="Y54" i="3" s="1"/>
  <c r="W46" i="3"/>
  <c r="W54" i="3" s="1"/>
  <c r="U46" i="3"/>
  <c r="S46" i="3"/>
  <c r="S54" i="3" s="1"/>
  <c r="Y38" i="3"/>
  <c r="W38" i="3"/>
  <c r="U38" i="3"/>
  <c r="S38" i="3"/>
  <c r="Y37" i="3"/>
  <c r="W37" i="3"/>
  <c r="U37" i="3"/>
  <c r="S37" i="3"/>
  <c r="Y36" i="3"/>
  <c r="W36" i="3"/>
  <c r="U36" i="3"/>
  <c r="S36" i="3"/>
  <c r="Y35" i="3"/>
  <c r="W35" i="3"/>
  <c r="U35" i="3"/>
  <c r="S35" i="3"/>
  <c r="Y34" i="3"/>
  <c r="W34" i="3"/>
  <c r="U34" i="3"/>
  <c r="S34" i="3"/>
  <c r="Y33" i="3"/>
  <c r="W33" i="3"/>
  <c r="U33" i="3"/>
  <c r="S33" i="3"/>
  <c r="Y32" i="3"/>
  <c r="W32" i="3"/>
  <c r="AC21" i="3"/>
  <c r="AC19" i="3"/>
  <c r="N20" i="3" s="1"/>
  <c r="N21" i="3" s="1"/>
  <c r="N22" i="3" s="1"/>
  <c r="X53" i="3"/>
  <c r="V53" i="3"/>
  <c r="T53" i="3"/>
  <c r="R53" i="3"/>
  <c r="Z53" i="3" s="1"/>
  <c r="X52" i="3"/>
  <c r="V52" i="3"/>
  <c r="T52" i="3"/>
  <c r="R52" i="3"/>
  <c r="X51" i="3"/>
  <c r="V51" i="3"/>
  <c r="T51" i="3"/>
  <c r="R51" i="3"/>
  <c r="Z51" i="3" s="1"/>
  <c r="X50" i="3"/>
  <c r="V50" i="3"/>
  <c r="T50" i="3"/>
  <c r="R50" i="3"/>
  <c r="X49" i="3"/>
  <c r="V49" i="3"/>
  <c r="T49" i="3"/>
  <c r="R49" i="3"/>
  <c r="Z49" i="3" s="1"/>
  <c r="X48" i="3"/>
  <c r="V48" i="3"/>
  <c r="T48" i="3"/>
  <c r="R48" i="3"/>
  <c r="X47" i="3"/>
  <c r="V47" i="3"/>
  <c r="T47" i="3"/>
  <c r="R47" i="3"/>
  <c r="Z47" i="3" s="1"/>
  <c r="X46" i="3"/>
  <c r="V46" i="3"/>
  <c r="V54" i="3" s="1"/>
  <c r="T46" i="3"/>
  <c r="T54" i="3" s="1"/>
  <c r="R46" i="3"/>
  <c r="X38" i="3"/>
  <c r="V38" i="3"/>
  <c r="T38" i="3"/>
  <c r="R38" i="3"/>
  <c r="Z38" i="3" s="1"/>
  <c r="X37" i="3"/>
  <c r="V37" i="3"/>
  <c r="T37" i="3"/>
  <c r="R37" i="3"/>
  <c r="X36" i="3"/>
  <c r="V36" i="3"/>
  <c r="T36" i="3"/>
  <c r="R36" i="3"/>
  <c r="Z36" i="3" s="1"/>
  <c r="X35" i="3"/>
  <c r="V35" i="3"/>
  <c r="T35" i="3"/>
  <c r="R35" i="3"/>
  <c r="X34" i="3"/>
  <c r="V34" i="3"/>
  <c r="T34" i="3"/>
  <c r="R34" i="3"/>
  <c r="Z34" i="3" s="1"/>
  <c r="X33" i="3"/>
  <c r="V33" i="3"/>
  <c r="T33" i="3"/>
  <c r="R33" i="3"/>
  <c r="X32" i="3"/>
  <c r="V32" i="3"/>
  <c r="T32" i="3"/>
  <c r="R32" i="3"/>
  <c r="X31" i="3"/>
  <c r="V31" i="3"/>
  <c r="V39" i="3" s="1"/>
  <c r="T31" i="3"/>
  <c r="R31" i="3"/>
  <c r="U32" i="3"/>
  <c r="Y31" i="3"/>
  <c r="Y39" i="3" s="1"/>
  <c r="U31" i="3"/>
  <c r="R17" i="3"/>
  <c r="T17" i="3"/>
  <c r="V17" i="3"/>
  <c r="X17" i="3"/>
  <c r="R18" i="3"/>
  <c r="T18" i="3"/>
  <c r="V18" i="3"/>
  <c r="X18" i="3"/>
  <c r="R19" i="3"/>
  <c r="T19" i="3"/>
  <c r="V19" i="3"/>
  <c r="X19" i="3"/>
  <c r="R20" i="3"/>
  <c r="T20" i="3"/>
  <c r="V20" i="3"/>
  <c r="X20" i="3"/>
  <c r="R21" i="3"/>
  <c r="T21" i="3"/>
  <c r="V21" i="3"/>
  <c r="X21" i="3"/>
  <c r="R22" i="3"/>
  <c r="T22" i="3"/>
  <c r="V22" i="3"/>
  <c r="X22" i="3"/>
  <c r="R23" i="3"/>
  <c r="T23" i="3"/>
  <c r="V23" i="3"/>
  <c r="X23" i="3"/>
  <c r="S16" i="3"/>
  <c r="U16" i="3"/>
  <c r="W16" i="3"/>
  <c r="Y16" i="3"/>
  <c r="S32" i="3"/>
  <c r="W31" i="3"/>
  <c r="S31" i="3"/>
  <c r="S17" i="3"/>
  <c r="U17" i="3"/>
  <c r="W17" i="3"/>
  <c r="Y17" i="3"/>
  <c r="S18" i="3"/>
  <c r="U18" i="3"/>
  <c r="W18" i="3"/>
  <c r="Y18" i="3"/>
  <c r="S19" i="3"/>
  <c r="U19" i="3"/>
  <c r="W19" i="3"/>
  <c r="Y19" i="3"/>
  <c r="S20" i="3"/>
  <c r="U20" i="3"/>
  <c r="W20" i="3"/>
  <c r="Y20" i="3"/>
  <c r="S21" i="3"/>
  <c r="U21" i="3"/>
  <c r="W21" i="3"/>
  <c r="Y21" i="3"/>
  <c r="S22" i="3"/>
  <c r="U22" i="3"/>
  <c r="W22" i="3"/>
  <c r="Y22" i="3"/>
  <c r="S23" i="3"/>
  <c r="U23" i="3"/>
  <c r="W23" i="3"/>
  <c r="Y23" i="3"/>
  <c r="T16" i="3"/>
  <c r="V16" i="3"/>
  <c r="V24" i="3" s="1"/>
  <c r="X16" i="3"/>
  <c r="R16" i="3"/>
  <c r="M26" i="3"/>
  <c r="M56" i="3"/>
  <c r="AC50" i="3"/>
  <c r="AC51" i="3"/>
  <c r="AC49" i="3"/>
  <c r="N50" i="3" s="1"/>
  <c r="N51" i="3" s="1"/>
  <c r="N52" i="3" s="1"/>
  <c r="AC36" i="3"/>
  <c r="AC35" i="3"/>
  <c r="AC34" i="3"/>
  <c r="N35" i="3" s="1"/>
  <c r="N36" i="3" s="1"/>
  <c r="N37" i="3" s="1"/>
  <c r="N20" i="4" l="1"/>
  <c r="N21" i="4" s="1"/>
  <c r="N22" i="4" s="1"/>
  <c r="Z146" i="3"/>
  <c r="Z129" i="3"/>
  <c r="Z70" i="3"/>
  <c r="T101" i="3"/>
  <c r="Z94" i="3"/>
  <c r="Z162" i="3"/>
  <c r="X135" i="3"/>
  <c r="Z111" i="3"/>
  <c r="Z67" i="3"/>
  <c r="Z112" i="3"/>
  <c r="Z114" i="3"/>
  <c r="Z159" i="3"/>
  <c r="Z20" i="4"/>
  <c r="Z35" i="4"/>
  <c r="Z50" i="4"/>
  <c r="S24" i="3"/>
  <c r="Z33" i="3"/>
  <c r="Z35" i="3"/>
  <c r="Z37" i="3"/>
  <c r="Z48" i="3"/>
  <c r="Z50" i="3"/>
  <c r="Z52" i="3"/>
  <c r="Y54" i="8"/>
  <c r="Z95" i="3"/>
  <c r="S150" i="3"/>
  <c r="W150" i="3"/>
  <c r="Z148" i="3"/>
  <c r="V71" i="3"/>
  <c r="Z145" i="3"/>
  <c r="Y24" i="4"/>
  <c r="Y39" i="4"/>
  <c r="Y54" i="4"/>
  <c r="Z21" i="4"/>
  <c r="Z36" i="4"/>
  <c r="Z51" i="4"/>
  <c r="T24" i="4"/>
  <c r="T39" i="4"/>
  <c r="T54" i="4"/>
  <c r="X24" i="4"/>
  <c r="V24" i="4"/>
  <c r="V39" i="4"/>
  <c r="V54" i="4"/>
  <c r="T39" i="3"/>
  <c r="X101" i="3"/>
  <c r="Z81" i="3"/>
  <c r="V150" i="3"/>
  <c r="T86" i="3"/>
  <c r="Z134" i="3"/>
  <c r="AC78" i="3"/>
  <c r="R86" i="3"/>
  <c r="Z78" i="3"/>
  <c r="Z131" i="3"/>
  <c r="Z22" i="4"/>
  <c r="Z37" i="4"/>
  <c r="X39" i="4"/>
  <c r="X118" i="3"/>
  <c r="Z80" i="3"/>
  <c r="Z147" i="3"/>
  <c r="Z82" i="3"/>
  <c r="Z110" i="3"/>
  <c r="R118" i="3"/>
  <c r="AC110" i="3"/>
  <c r="X150" i="3"/>
  <c r="W165" i="3"/>
  <c r="Y118" i="3"/>
  <c r="Z133" i="3"/>
  <c r="V86" i="3"/>
  <c r="Z97" i="3"/>
  <c r="Z98" i="3"/>
  <c r="Z100" i="3"/>
  <c r="Z115" i="3"/>
  <c r="S39" i="3"/>
  <c r="X24" i="3"/>
  <c r="W39" i="3"/>
  <c r="X39" i="3"/>
  <c r="X54" i="3"/>
  <c r="R165" i="3"/>
  <c r="Z157" i="3"/>
  <c r="Z165" i="3" s="1"/>
  <c r="AC157" i="3"/>
  <c r="U165" i="3"/>
  <c r="U101" i="3"/>
  <c r="Z68" i="3"/>
  <c r="Z83" i="3"/>
  <c r="Z69" i="3"/>
  <c r="Z84" i="3"/>
  <c r="V118" i="3"/>
  <c r="U135" i="3"/>
  <c r="T150" i="3"/>
  <c r="S165" i="3"/>
  <c r="R24" i="4"/>
  <c r="AC16" i="4"/>
  <c r="Z16" i="4"/>
  <c r="R39" i="4"/>
  <c r="AC31" i="4"/>
  <c r="Z31" i="4"/>
  <c r="R54" i="4"/>
  <c r="AC46" i="4"/>
  <c r="Z46" i="4"/>
  <c r="S54" i="4"/>
  <c r="U24" i="4"/>
  <c r="U39" i="4"/>
  <c r="U71" i="3"/>
  <c r="Z99" i="3"/>
  <c r="Z160" i="3"/>
  <c r="Z163" i="3"/>
  <c r="Z164" i="3"/>
  <c r="Z158" i="3"/>
  <c r="Y101" i="3"/>
  <c r="Z17" i="4"/>
  <c r="Z32" i="4"/>
  <c r="Z47" i="4"/>
  <c r="W24" i="4"/>
  <c r="W39" i="4"/>
  <c r="W54" i="4"/>
  <c r="T24" i="3"/>
  <c r="U39" i="3"/>
  <c r="U54" i="3"/>
  <c r="S54" i="8"/>
  <c r="Z116" i="3"/>
  <c r="T71" i="3"/>
  <c r="Z161" i="3"/>
  <c r="Z96" i="3"/>
  <c r="Z149" i="3"/>
  <c r="X71" i="3"/>
  <c r="X86" i="3"/>
  <c r="W101" i="3"/>
  <c r="T118" i="3"/>
  <c r="S135" i="3"/>
  <c r="R150" i="3"/>
  <c r="Z142" i="3"/>
  <c r="AC142" i="3"/>
  <c r="Y165" i="3"/>
  <c r="R71" i="3"/>
  <c r="AC64" i="3" s="1"/>
  <c r="AC65" i="3" s="1"/>
  <c r="AC70" i="3" s="1"/>
  <c r="Z63" i="3"/>
  <c r="Z71" i="3" s="1"/>
  <c r="AC63" i="3"/>
  <c r="Z144" i="3"/>
  <c r="S71" i="3"/>
  <c r="S86" i="3"/>
  <c r="Z93" i="3"/>
  <c r="R101" i="3"/>
  <c r="AC93" i="3"/>
  <c r="W118" i="3"/>
  <c r="V135" i="3"/>
  <c r="U150" i="3"/>
  <c r="T165" i="3"/>
  <c r="Z18" i="4"/>
  <c r="Z33" i="4"/>
  <c r="Z48" i="4"/>
  <c r="W24" i="3"/>
  <c r="Z117" i="3"/>
  <c r="V165" i="3"/>
  <c r="W71" i="3"/>
  <c r="W86" i="3"/>
  <c r="V101" i="3"/>
  <c r="S118" i="3"/>
  <c r="AC127" i="3"/>
  <c r="R135" i="3"/>
  <c r="AC128" i="3" s="1"/>
  <c r="Z127" i="3"/>
  <c r="Y150" i="3"/>
  <c r="X165" i="3"/>
  <c r="Z128" i="3"/>
  <c r="Z130" i="3"/>
  <c r="Z64" i="3"/>
  <c r="Z79" i="3"/>
  <c r="Z19" i="4"/>
  <c r="Z34" i="4"/>
  <c r="Z49" i="4"/>
  <c r="X54" i="4"/>
  <c r="N50" i="9"/>
  <c r="N51" i="9" s="1"/>
  <c r="N52" i="9" s="1"/>
  <c r="N35" i="9"/>
  <c r="N36" i="9" s="1"/>
  <c r="N37" i="9" s="1"/>
  <c r="N20" i="9"/>
  <c r="N21" i="9" s="1"/>
  <c r="N22" i="9" s="1"/>
  <c r="U39" i="9"/>
  <c r="Y39" i="9"/>
  <c r="T24" i="9"/>
  <c r="X24" i="9"/>
  <c r="U24" i="9"/>
  <c r="Y24" i="9"/>
  <c r="Z23" i="9"/>
  <c r="S39" i="9"/>
  <c r="W39" i="9"/>
  <c r="Z33" i="9"/>
  <c r="Z34" i="9"/>
  <c r="Z35" i="9"/>
  <c r="Z36" i="9"/>
  <c r="Z37" i="9"/>
  <c r="Z38" i="9"/>
  <c r="S54" i="9"/>
  <c r="W54" i="9"/>
  <c r="Z48" i="9"/>
  <c r="X54" i="9"/>
  <c r="R24" i="9"/>
  <c r="AC16" i="9"/>
  <c r="Z16" i="9"/>
  <c r="V24" i="9"/>
  <c r="Z17" i="9"/>
  <c r="Z18" i="9"/>
  <c r="Z19" i="9"/>
  <c r="Z20" i="9"/>
  <c r="Z21" i="9"/>
  <c r="S24" i="9"/>
  <c r="W24" i="9"/>
  <c r="Z22" i="9"/>
  <c r="T39" i="9"/>
  <c r="X39" i="9"/>
  <c r="U54" i="9"/>
  <c r="Y54" i="9"/>
  <c r="R54" i="9"/>
  <c r="Z46" i="9"/>
  <c r="AC46" i="9"/>
  <c r="V54" i="9"/>
  <c r="Z47" i="9"/>
  <c r="Z49" i="9"/>
  <c r="Z50" i="9"/>
  <c r="Z53" i="9"/>
  <c r="Z51" i="9"/>
  <c r="Z52" i="9"/>
  <c r="R39" i="9"/>
  <c r="Z31" i="9"/>
  <c r="AC31" i="9"/>
  <c r="V39" i="9"/>
  <c r="Z32" i="9"/>
  <c r="T54" i="9"/>
  <c r="N50" i="8"/>
  <c r="N51" i="8" s="1"/>
  <c r="N52" i="8" s="1"/>
  <c r="N35" i="8"/>
  <c r="N36" i="8" s="1"/>
  <c r="N37" i="8" s="1"/>
  <c r="V24" i="8"/>
  <c r="N20" i="8"/>
  <c r="N21" i="8" s="1"/>
  <c r="N22" i="8" s="1"/>
  <c r="V39" i="8"/>
  <c r="T24" i="8"/>
  <c r="Z32" i="8"/>
  <c r="X24" i="8"/>
  <c r="U39" i="8"/>
  <c r="Y39" i="8"/>
  <c r="X39" i="8"/>
  <c r="R24" i="8"/>
  <c r="AC16" i="8"/>
  <c r="Z16" i="8"/>
  <c r="Z17" i="8"/>
  <c r="U24" i="8"/>
  <c r="Y24" i="8"/>
  <c r="Z18" i="8"/>
  <c r="Z19" i="8"/>
  <c r="Z20" i="8"/>
  <c r="Z21" i="8"/>
  <c r="Z22" i="8"/>
  <c r="T39" i="8"/>
  <c r="Z23" i="8"/>
  <c r="S39" i="8"/>
  <c r="W39" i="8"/>
  <c r="Z33" i="8"/>
  <c r="Z34" i="8"/>
  <c r="Z35" i="8"/>
  <c r="Z36" i="8"/>
  <c r="Z38" i="8"/>
  <c r="Z48" i="8"/>
  <c r="Z37" i="8"/>
  <c r="R54" i="8"/>
  <c r="Z46" i="8"/>
  <c r="AC46" i="8"/>
  <c r="V54" i="8"/>
  <c r="Z47" i="8"/>
  <c r="Z49" i="8"/>
  <c r="Z50" i="8"/>
  <c r="Z53" i="8"/>
  <c r="Z51" i="8"/>
  <c r="Z52" i="8"/>
  <c r="S24" i="8"/>
  <c r="W24" i="8"/>
  <c r="R39" i="8"/>
  <c r="AC31" i="8"/>
  <c r="Z31" i="8"/>
  <c r="T54" i="8"/>
  <c r="X54" i="8"/>
  <c r="N50" i="7"/>
  <c r="N51" i="7" s="1"/>
  <c r="N52" i="7" s="1"/>
  <c r="N35" i="7"/>
  <c r="N36" i="7" s="1"/>
  <c r="N37" i="7" s="1"/>
  <c r="N20" i="7"/>
  <c r="N21" i="7" s="1"/>
  <c r="N22" i="7" s="1"/>
  <c r="T24" i="7"/>
  <c r="X24" i="7"/>
  <c r="U24" i="7"/>
  <c r="Y24" i="7"/>
  <c r="Z23" i="7"/>
  <c r="S39" i="7"/>
  <c r="W39" i="7"/>
  <c r="Z33" i="7"/>
  <c r="Z34" i="7"/>
  <c r="Z35" i="7"/>
  <c r="Z36" i="7"/>
  <c r="U54" i="7"/>
  <c r="Y54" i="7"/>
  <c r="T39" i="7"/>
  <c r="X39" i="7"/>
  <c r="V54" i="7"/>
  <c r="Z50" i="7"/>
  <c r="Z53" i="7"/>
  <c r="R24" i="7"/>
  <c r="AC16" i="7"/>
  <c r="Z16" i="7"/>
  <c r="V24" i="7"/>
  <c r="Z17" i="7"/>
  <c r="S24" i="7"/>
  <c r="W24" i="7"/>
  <c r="Z18" i="7"/>
  <c r="Z19" i="7"/>
  <c r="Z20" i="7"/>
  <c r="U39" i="7"/>
  <c r="Y39" i="7"/>
  <c r="R39" i="7"/>
  <c r="Z31" i="7"/>
  <c r="AC31" i="7"/>
  <c r="V39" i="7"/>
  <c r="Z32" i="7"/>
  <c r="Z38" i="7"/>
  <c r="S54" i="7"/>
  <c r="W54" i="7"/>
  <c r="Z48" i="7"/>
  <c r="T54" i="7"/>
  <c r="X54" i="7"/>
  <c r="Z51" i="7"/>
  <c r="Z52" i="7"/>
  <c r="Z21" i="7"/>
  <c r="Z22" i="7"/>
  <c r="Z37" i="7"/>
  <c r="R54" i="7"/>
  <c r="Z46" i="7"/>
  <c r="AC46" i="7"/>
  <c r="Z47" i="7"/>
  <c r="Z49" i="7"/>
  <c r="Y39" i="6"/>
  <c r="U39" i="6"/>
  <c r="S39" i="6"/>
  <c r="W39" i="6"/>
  <c r="T24" i="6"/>
  <c r="X24" i="6"/>
  <c r="S24" i="6"/>
  <c r="N35" i="6"/>
  <c r="N36" i="6" s="1"/>
  <c r="N37" i="6" s="1"/>
  <c r="U54" i="6"/>
  <c r="Y24" i="6"/>
  <c r="V24" i="6"/>
  <c r="Z37" i="6"/>
  <c r="S54" i="6"/>
  <c r="W54" i="6"/>
  <c r="W24" i="6"/>
  <c r="Y54" i="6"/>
  <c r="V54" i="6"/>
  <c r="Z53" i="6"/>
  <c r="N20" i="6"/>
  <c r="N21" i="6" s="1"/>
  <c r="N22" i="6" s="1"/>
  <c r="N50" i="6"/>
  <c r="N51" i="6" s="1"/>
  <c r="N52" i="6" s="1"/>
  <c r="Z18" i="6"/>
  <c r="Z19" i="6"/>
  <c r="Z20" i="6"/>
  <c r="Z21" i="6"/>
  <c r="Z22" i="6"/>
  <c r="T39" i="6"/>
  <c r="X39" i="6"/>
  <c r="R54" i="6"/>
  <c r="Z46" i="6"/>
  <c r="AC46" i="6"/>
  <c r="Z47" i="6"/>
  <c r="Z49" i="6"/>
  <c r="Z50" i="6"/>
  <c r="Z51" i="6"/>
  <c r="Z52" i="6"/>
  <c r="U24" i="6"/>
  <c r="R24" i="6"/>
  <c r="Z16" i="6"/>
  <c r="AC16" i="6"/>
  <c r="Z17" i="6"/>
  <c r="Z23" i="6"/>
  <c r="Z33" i="6"/>
  <c r="Z34" i="6"/>
  <c r="Z35" i="6"/>
  <c r="Z36" i="6"/>
  <c r="R39" i="6"/>
  <c r="Z31" i="6"/>
  <c r="AC31" i="6"/>
  <c r="V39" i="6"/>
  <c r="Z32" i="6"/>
  <c r="Z38" i="6"/>
  <c r="Z48" i="6"/>
  <c r="T54" i="6"/>
  <c r="X54" i="6"/>
  <c r="AC16" i="3"/>
  <c r="R24" i="3"/>
  <c r="Z16" i="3"/>
  <c r="Z22" i="3"/>
  <c r="Y24" i="3"/>
  <c r="U24" i="3"/>
  <c r="Z23" i="3"/>
  <c r="Z21" i="3"/>
  <c r="Z20" i="3"/>
  <c r="Z19" i="3"/>
  <c r="Z18" i="3"/>
  <c r="Z17" i="3"/>
  <c r="R39" i="3"/>
  <c r="AC31" i="3"/>
  <c r="Z31" i="3"/>
  <c r="Z32" i="3"/>
  <c r="R54" i="3"/>
  <c r="AC47" i="3" s="1"/>
  <c r="AC46" i="3"/>
  <c r="Z46" i="3"/>
  <c r="Z39" i="3" l="1"/>
  <c r="AC94" i="3"/>
  <c r="AC95" i="3" s="1"/>
  <c r="AC100" i="3" s="1"/>
  <c r="AC32" i="4"/>
  <c r="AC158" i="3"/>
  <c r="AC159" i="3" s="1"/>
  <c r="AC164" i="3" s="1"/>
  <c r="AC111" i="3"/>
  <c r="AC112" i="3" s="1"/>
  <c r="AC117" i="3" s="1"/>
  <c r="Z101" i="3"/>
  <c r="Z24" i="4"/>
  <c r="Z118" i="3"/>
  <c r="Z150" i="3"/>
  <c r="AC18" i="4"/>
  <c r="AC23" i="4" s="1"/>
  <c r="Z86" i="3"/>
  <c r="AC143" i="3"/>
  <c r="AC144" i="3" s="1"/>
  <c r="AC149" i="3" s="1"/>
  <c r="Z54" i="4"/>
  <c r="AC17" i="4"/>
  <c r="AC79" i="3"/>
  <c r="AC80" i="3" s="1"/>
  <c r="AC85" i="3" s="1"/>
  <c r="Z54" i="3"/>
  <c r="AC33" i="4"/>
  <c r="AC38" i="4" s="1"/>
  <c r="Z135" i="3"/>
  <c r="AC47" i="4"/>
  <c r="AC48" i="4" s="1"/>
  <c r="AC53" i="4" s="1"/>
  <c r="AC129" i="3"/>
  <c r="AC134" i="3" s="1"/>
  <c r="Z39" i="4"/>
  <c r="Z39" i="9"/>
  <c r="Z54" i="9"/>
  <c r="AC32" i="9"/>
  <c r="AC33" i="9" s="1"/>
  <c r="AC38" i="9" s="1"/>
  <c r="AC47" i="9"/>
  <c r="AC48" i="9" s="1"/>
  <c r="AC53" i="9" s="1"/>
  <c r="Z24" i="9"/>
  <c r="AC17" i="9"/>
  <c r="AC18" i="9" s="1"/>
  <c r="AC23" i="9" s="1"/>
  <c r="Z39" i="8"/>
  <c r="AC32" i="8"/>
  <c r="AC33" i="8" s="1"/>
  <c r="AC38" i="8" s="1"/>
  <c r="Z54" i="8"/>
  <c r="AC47" i="8"/>
  <c r="AC48" i="8" s="1"/>
  <c r="AC53" i="8" s="1"/>
  <c r="Z24" i="8"/>
  <c r="AC17" i="8"/>
  <c r="AC18" i="8" s="1"/>
  <c r="AC23" i="8" s="1"/>
  <c r="Z54" i="7"/>
  <c r="Z39" i="7"/>
  <c r="AC47" i="7"/>
  <c r="AC48" i="7" s="1"/>
  <c r="AC53" i="7" s="1"/>
  <c r="AC32" i="7"/>
  <c r="AC33" i="7" s="1"/>
  <c r="AC38" i="7" s="1"/>
  <c r="Z24" i="7"/>
  <c r="AC17" i="7"/>
  <c r="AC18" i="7" s="1"/>
  <c r="AC23" i="7" s="1"/>
  <c r="Z39" i="6"/>
  <c r="AC32" i="6"/>
  <c r="AC33" i="6" s="1"/>
  <c r="AC38" i="6" s="1"/>
  <c r="Z24" i="6"/>
  <c r="AC47" i="6"/>
  <c r="AC48" i="6" s="1"/>
  <c r="AC53" i="6" s="1"/>
  <c r="AC17" i="6"/>
  <c r="AC18" i="6" s="1"/>
  <c r="AC23" i="6" s="1"/>
  <c r="Z54" i="6"/>
  <c r="AC32" i="3"/>
  <c r="AC33" i="3" s="1"/>
  <c r="AC38" i="3" s="1"/>
  <c r="Z24" i="3"/>
  <c r="AC48" i="3"/>
  <c r="AC53" i="3" s="1"/>
  <c r="AC17" i="3"/>
  <c r="AC18" i="3" s="1"/>
  <c r="AC23" i="3" s="1"/>
</calcChain>
</file>

<file path=xl/sharedStrings.xml><?xml version="1.0" encoding="utf-8"?>
<sst xmlns="http://schemas.openxmlformats.org/spreadsheetml/2006/main" count="2261" uniqueCount="93">
  <si>
    <t>Semak</t>
  </si>
  <si>
    <t>Sungai/Danau/Situ</t>
  </si>
  <si>
    <t>Tambak</t>
  </si>
  <si>
    <t>Tegalan/Ladang</t>
  </si>
  <si>
    <t>LU</t>
  </si>
  <si>
    <t>1999 (RBI)</t>
  </si>
  <si>
    <t>2009 (BPN)</t>
  </si>
  <si>
    <t>2013 (BIG)</t>
  </si>
  <si>
    <t>Hutan</t>
  </si>
  <si>
    <t>Ladang/Tegalan</t>
  </si>
  <si>
    <t>Sawah</t>
  </si>
  <si>
    <t>Perkebunan</t>
  </si>
  <si>
    <t>Sungai/Danau/Waduk/Situ</t>
  </si>
  <si>
    <t>Kawasan Terbangun</t>
  </si>
  <si>
    <t>Semak Belukar</t>
  </si>
  <si>
    <t>2006 (BIG)</t>
  </si>
  <si>
    <t>2011 (BIG)</t>
  </si>
  <si>
    <t>2014 (BIG)</t>
  </si>
  <si>
    <t>KOMPARASI LUAS ANTAR LULC DALAM SATUAN GRID (CELL)</t>
  </si>
  <si>
    <t>Terbangun</t>
  </si>
  <si>
    <t>Sungai</t>
  </si>
  <si>
    <t>1999 vs 2009</t>
  </si>
  <si>
    <t>Total 2009</t>
  </si>
  <si>
    <t>Total 1999</t>
  </si>
  <si>
    <t>2009 vs 2013</t>
  </si>
  <si>
    <t>Total 2013</t>
  </si>
  <si>
    <t>Similiarity :  80.54 percent</t>
  </si>
  <si>
    <t>2006 vs 2011</t>
  </si>
  <si>
    <t>Total 2006</t>
  </si>
  <si>
    <t>Total 2011</t>
  </si>
  <si>
    <t>Similiarity :  97.96 percent</t>
  </si>
  <si>
    <t>2011 vs 2014</t>
  </si>
  <si>
    <t>Total 2014</t>
  </si>
  <si>
    <t>1999 vs 2013</t>
  </si>
  <si>
    <t>2006 vs 2014</t>
  </si>
  <si>
    <t>Producer's Accuracy</t>
  </si>
  <si>
    <t>User Accuracy</t>
  </si>
  <si>
    <t>Overall Acucuracy</t>
  </si>
  <si>
    <t>Similiarity :  96.68 percent</t>
  </si>
  <si>
    <t>Similiarity :  80.0 percent</t>
  </si>
  <si>
    <t>Similiarity :  65.26 percent</t>
  </si>
  <si>
    <t>Similiarity :  65.66 percent</t>
  </si>
  <si>
    <t>Po =</t>
  </si>
  <si>
    <t>Pc =</t>
  </si>
  <si>
    <t>K =</t>
  </si>
  <si>
    <r>
      <rPr>
        <sz val="11"/>
        <color theme="1"/>
        <rFont val="Calibri"/>
        <family val="2"/>
      </rPr>
      <t>θ</t>
    </r>
    <r>
      <rPr>
        <sz val="5.5"/>
        <color theme="1"/>
        <rFont val="Calibri"/>
        <family val="2"/>
      </rPr>
      <t>2</t>
    </r>
    <r>
      <rPr>
        <sz val="11"/>
        <color theme="1"/>
        <rFont val="Calibri"/>
        <family val="2"/>
        <charset val="1"/>
        <scheme val="minor"/>
      </rPr>
      <t/>
    </r>
  </si>
  <si>
    <r>
      <rPr>
        <sz val="11"/>
        <color theme="1"/>
        <rFont val="Calibri"/>
        <family val="2"/>
      </rPr>
      <t>θ</t>
    </r>
    <r>
      <rPr>
        <sz val="5.5"/>
        <color theme="1"/>
        <rFont val="Calibri"/>
        <family val="2"/>
      </rPr>
      <t>3</t>
    </r>
    <r>
      <rPr>
        <sz val="11"/>
        <color theme="1"/>
        <rFont val="Calibri"/>
        <family val="2"/>
        <charset val="1"/>
        <scheme val="minor"/>
      </rPr>
      <t/>
    </r>
  </si>
  <si>
    <r>
      <rPr>
        <sz val="11"/>
        <color theme="1"/>
        <rFont val="Calibri"/>
        <family val="2"/>
      </rPr>
      <t>θ</t>
    </r>
    <r>
      <rPr>
        <sz val="5.5"/>
        <color theme="1"/>
        <rFont val="Calibri"/>
        <family val="2"/>
      </rPr>
      <t>4</t>
    </r>
    <r>
      <rPr>
        <sz val="11"/>
        <color theme="1"/>
        <rFont val="Calibri"/>
        <family val="2"/>
        <charset val="1"/>
        <scheme val="minor"/>
      </rPr>
      <t/>
    </r>
  </si>
  <si>
    <r>
      <t>θ</t>
    </r>
    <r>
      <rPr>
        <sz val="5.5"/>
        <color theme="1"/>
        <rFont val="Calibri"/>
        <family val="2"/>
      </rPr>
      <t>1</t>
    </r>
  </si>
  <si>
    <t>nii</t>
  </si>
  <si>
    <t xml:space="preserve">nii = </t>
  </si>
  <si>
    <t>n+1*n1+ =</t>
  </si>
  <si>
    <t>nii*(n1+ + n+1) =</t>
  </si>
  <si>
    <t>nj+ + n+i</t>
  </si>
  <si>
    <t>nij*(nj+ + n+i)2</t>
  </si>
  <si>
    <t>var K =</t>
  </si>
  <si>
    <t>Z</t>
  </si>
  <si>
    <t>akar var (K)</t>
  </si>
  <si>
    <t>Similiarity :  96.8 percent</t>
  </si>
  <si>
    <t>Komparasi (Matrik Konfusi) Penggunaan Lahan dalam satuan GRID/CELL 30x30</t>
  </si>
  <si>
    <t>Similiarity :  98.20 percent</t>
  </si>
  <si>
    <t>Similiarity :  66.71 percent</t>
  </si>
  <si>
    <t>Similiarity :  80.56 percent</t>
  </si>
  <si>
    <t>Similiarity :  80.02 percent</t>
  </si>
  <si>
    <t>Similiarity :  63.65 percent</t>
  </si>
  <si>
    <t>Komparasi (Matrik Konfusi) Penggunaan Lahan dalam satuan GRID/CELL 20x20</t>
  </si>
  <si>
    <t>Komparasi (Matrik Konfusi) Penggunaan Lahan dalam satuan GRID/CELL 15x15</t>
  </si>
  <si>
    <t>1999 vs 2004</t>
  </si>
  <si>
    <t>Total 2004</t>
  </si>
  <si>
    <t>Similiarity :  79.95 percent</t>
  </si>
  <si>
    <t>Similiarity :  97.65 percent</t>
  </si>
  <si>
    <t>Similiarity :  96.20 percent</t>
  </si>
  <si>
    <t>2004 vs 2013</t>
  </si>
  <si>
    <t>2004 vs 2009</t>
  </si>
  <si>
    <t>1999 vs 2014</t>
  </si>
  <si>
    <t>Similiarity :  70.14 percent</t>
  </si>
  <si>
    <t>2004 vs 2014</t>
  </si>
  <si>
    <t>Similiarity :  66.45 percent</t>
  </si>
  <si>
    <t>2009 vs 2014</t>
  </si>
  <si>
    <t>Similiarity :  65.34 percent</t>
  </si>
  <si>
    <t>2013 vs 2014</t>
  </si>
  <si>
    <t>Similiarity :  67.48 percent</t>
  </si>
  <si>
    <t xml:space="preserve">  </t>
  </si>
  <si>
    <t>2014 (RTRW)</t>
  </si>
  <si>
    <t>Similiarity :  85.69 percent</t>
  </si>
  <si>
    <t>Similiarity :  86.80 percent</t>
  </si>
  <si>
    <t>Similiarity :  85.40 percent</t>
  </si>
  <si>
    <t>Similiarity :  98.62 percent</t>
  </si>
  <si>
    <t>Similiarity :  97.11 percent</t>
  </si>
  <si>
    <t>Similiarity :  97.99 percent</t>
  </si>
  <si>
    <t>Komparasi luas antar LULC (Ha)</t>
  </si>
  <si>
    <t>Komparasi (Matrik Konfusi) Luas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</si>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</sst>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0_);_(* \(#,##0.00\);_(* &quot;-&quot;_);_(@_)"/>
    <numFmt numFmtId="167" formatCode="_(* #,##0.0000_);_(* \(#,##0.0000\);_(* &quot;-&quot;_);_(@_)"/>
    <numFmt numFmtId="168" formatCode="0.0000"/>
    <numFmt numFmtId="169" formatCode="_(* #,##0.000000_);_(* \(#,##0.000000\);_(* &quot;-&quot;_);_(@_)"/>
    <numFmt numFmtId="170" formatCode="_(* #,##0.0000000_);_(* \(#,##0.0000000\);_(* &quot;-&quot;_);_(@_)"/>
    <numFmt numFmtId="171" formatCode="_(* #,##0.000_);_(* \(#,##0.000\);_(* &quot;-&quot;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5.5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95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7" fillId="0" borderId="10" xfId="0" applyFont="1" applyBorder="1"/>
    <xf numFmtId="0" fontId="17" fillId="0" borderId="10" xfId="0" applyFont="1" applyBorder="1" applyAlignment="1">
      <alignment horizontal="right"/>
    </xf>
    <xf numFmtId="49" fontId="17" fillId="0" borderId="10" xfId="0" applyNumberFormat="1" applyFont="1" applyBorder="1" applyAlignment="1">
      <alignment horizontal="right"/>
    </xf>
    <xf numFmtId="0" fontId="0" fillId="0" borderId="10" xfId="0" applyBorder="1"/>
    <xf numFmtId="2" fontId="0" fillId="0" borderId="10" xfId="0" applyNumberFormat="1" applyBorder="1"/>
    <xf numFmtId="1" fontId="17" fillId="0" borderId="10" xfId="0" applyNumberFormat="1" applyFont="1" applyBorder="1"/>
    <xf numFmtId="0" fontId="17" fillId="0" borderId="11" xfId="0" applyFont="1" applyBorder="1"/>
    <xf numFmtId="1" fontId="17" fillId="0" borderId="11" xfId="0" applyNumberFormat="1" applyFont="1" applyBorder="1"/>
    <xf numFmtId="0" fontId="17" fillId="0" borderId="12" xfId="0" applyFont="1" applyBorder="1"/>
    <xf numFmtId="1" fontId="17" fillId="0" borderId="12" xfId="0" applyNumberFormat="1" applyFont="1" applyBorder="1"/>
    <xf numFmtId="165" fontId="0" fillId="0" borderId="10" xfId="42" applyNumberFormat="1" applyFont="1" applyBorder="1"/>
    <xf numFmtId="0" fontId="0" fillId="0" borderId="10" xfId="0" applyFont="1" applyBorder="1"/>
    <xf numFmtId="1" fontId="0" fillId="0" borderId="10" xfId="0" applyNumberFormat="1" applyFont="1" applyBorder="1"/>
    <xf numFmtId="0" fontId="0" fillId="0" borderId="0" xfId="0" applyBorder="1"/>
    <xf numFmtId="0" fontId="0" fillId="0" borderId="0" xfId="0" applyFill="1" applyBorder="1"/>
    <xf numFmtId="0" fontId="0" fillId="0" borderId="10" xfId="0" applyFill="1" applyBorder="1"/>
    <xf numFmtId="0" fontId="17" fillId="0" borderId="10" xfId="0" applyFont="1" applyBorder="1" applyAlignment="1">
      <alignment horizontal="center"/>
    </xf>
    <xf numFmtId="0" fontId="0" fillId="0" borderId="14" xfId="0" applyFill="1" applyBorder="1"/>
    <xf numFmtId="0" fontId="20" fillId="0" borderId="0" xfId="0" applyFont="1"/>
    <xf numFmtId="0" fontId="19" fillId="0" borderId="0" xfId="0" applyFont="1"/>
    <xf numFmtId="41" fontId="0" fillId="0" borderId="0" xfId="43" applyFont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7" fillId="33" borderId="10" xfId="0" applyFont="1" applyFill="1" applyBorder="1"/>
    <xf numFmtId="41" fontId="0" fillId="0" borderId="0" xfId="43" applyNumberFormat="1" applyFont="1" applyBorder="1"/>
    <xf numFmtId="41" fontId="0" fillId="0" borderId="0" xfId="43" applyNumberFormat="1" applyFont="1" applyFill="1" applyBorder="1"/>
    <xf numFmtId="168" fontId="0" fillId="0" borderId="10" xfId="0" applyNumberFormat="1" applyBorder="1"/>
    <xf numFmtId="166" fontId="0" fillId="0" borderId="10" xfId="43" applyNumberFormat="1" applyFont="1" applyBorder="1"/>
    <xf numFmtId="0" fontId="17" fillId="0" borderId="11" xfId="0" applyFont="1" applyBorder="1" applyAlignment="1">
      <alignment horizontal="center"/>
    </xf>
    <xf numFmtId="0" fontId="0" fillId="0" borderId="11" xfId="0" applyBorder="1"/>
    <xf numFmtId="0" fontId="0" fillId="34" borderId="10" xfId="0" applyFill="1" applyBorder="1"/>
    <xf numFmtId="2" fontId="0" fillId="34" borderId="10" xfId="0" applyNumberFormat="1" applyFill="1" applyBorder="1"/>
    <xf numFmtId="2" fontId="0" fillId="0" borderId="0" xfId="0" applyNumberFormat="1" applyFill="1" applyBorder="1" applyAlignment="1">
      <alignment horizontal="center"/>
    </xf>
    <xf numFmtId="2" fontId="0" fillId="34" borderId="10" xfId="43" applyNumberFormat="1" applyFont="1" applyFill="1" applyBorder="1"/>
    <xf numFmtId="166" fontId="0" fillId="34" borderId="10" xfId="43" applyNumberFormat="1" applyFont="1" applyFill="1" applyBorder="1"/>
    <xf numFmtId="0" fontId="20" fillId="0" borderId="0" xfId="0" applyFont="1" applyBorder="1"/>
    <xf numFmtId="0" fontId="17" fillId="0" borderId="13" xfId="0" applyFont="1" applyBorder="1"/>
    <xf numFmtId="0" fontId="0" fillId="0" borderId="10" xfId="0" applyFont="1" applyFill="1" applyBorder="1"/>
    <xf numFmtId="0" fontId="21" fillId="0" borderId="0" xfId="0" applyFont="1"/>
    <xf numFmtId="0" fontId="0" fillId="0" borderId="0" xfId="0" applyAlignment="1">
      <alignment horizontal="right"/>
    </xf>
    <xf numFmtId="169" fontId="0" fillId="0" borderId="0" xfId="0" applyNumberFormat="1"/>
    <xf numFmtId="170" fontId="0" fillId="0" borderId="0" xfId="0" applyNumberFormat="1"/>
    <xf numFmtId="0" fontId="23" fillId="0" borderId="0" xfId="0" applyFont="1"/>
    <xf numFmtId="0" fontId="17" fillId="0" borderId="10" xfId="0" applyFont="1" applyBorder="1" applyAlignment="1">
      <alignment horizontal="center"/>
    </xf>
    <xf numFmtId="41" fontId="0" fillId="0" borderId="10" xfId="43" applyFont="1" applyBorder="1"/>
    <xf numFmtId="41" fontId="17" fillId="33" borderId="10" xfId="43" applyNumberFormat="1" applyFont="1" applyFill="1" applyBorder="1"/>
    <xf numFmtId="41" fontId="0" fillId="0" borderId="10" xfId="43" applyNumberFormat="1" applyFont="1" applyBorder="1"/>
    <xf numFmtId="41" fontId="0" fillId="0" borderId="10" xfId="43" applyNumberFormat="1" applyFont="1" applyFill="1" applyBorder="1"/>
    <xf numFmtId="41" fontId="17" fillId="0" borderId="10" xfId="43" applyNumberFormat="1" applyFont="1" applyBorder="1"/>
    <xf numFmtId="41" fontId="0" fillId="34" borderId="10" xfId="43" applyNumberFormat="1" applyFont="1" applyFill="1" applyBorder="1"/>
    <xf numFmtId="167" fontId="0" fillId="0" borderId="10" xfId="43" applyNumberFormat="1" applyFont="1" applyBorder="1"/>
    <xf numFmtId="41" fontId="0" fillId="0" borderId="14" xfId="43" applyNumberFormat="1" applyFont="1" applyFill="1" applyBorder="1"/>
    <xf numFmtId="41" fontId="0" fillId="0" borderId="11" xfId="43" applyNumberFormat="1" applyFont="1" applyBorder="1"/>
    <xf numFmtId="41" fontId="17" fillId="0" borderId="11" xfId="43" applyNumberFormat="1" applyFont="1" applyBorder="1"/>
    <xf numFmtId="170" fontId="0" fillId="0" borderId="10" xfId="43" applyNumberFormat="1" applyFont="1" applyBorder="1"/>
    <xf numFmtId="170" fontId="17" fillId="33" borderId="10" xfId="43" applyNumberFormat="1" applyFont="1" applyFill="1" applyBorder="1"/>
    <xf numFmtId="170" fontId="0" fillId="0" borderId="10" xfId="43" applyNumberFormat="1" applyFont="1" applyFill="1" applyBorder="1"/>
    <xf numFmtId="170" fontId="17" fillId="0" borderId="10" xfId="43" applyNumberFormat="1" applyFont="1" applyBorder="1"/>
    <xf numFmtId="0" fontId="17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right"/>
    </xf>
    <xf numFmtId="165" fontId="15" fillId="0" borderId="10" xfId="42" applyNumberFormat="1" applyFont="1" applyBorder="1"/>
    <xf numFmtId="41" fontId="2" fillId="0" borderId="10" xfId="43" applyNumberFormat="1" applyFont="1" applyBorder="1"/>
    <xf numFmtId="1" fontId="0" fillId="0" borderId="14" xfId="0" applyNumberFormat="1" applyFont="1" applyFill="1" applyBorder="1"/>
    <xf numFmtId="0" fontId="23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right"/>
    </xf>
    <xf numFmtId="0" fontId="15" fillId="0" borderId="10" xfId="0" applyFont="1" applyBorder="1"/>
    <xf numFmtId="166" fontId="0" fillId="0" borderId="0" xfId="0" applyNumberFormat="1"/>
    <xf numFmtId="165" fontId="0" fillId="0" borderId="0" xfId="0" applyNumberFormat="1"/>
    <xf numFmtId="41" fontId="15" fillId="0" borderId="10" xfId="43" applyFont="1" applyBorder="1"/>
    <xf numFmtId="49" fontId="23" fillId="0" borderId="0" xfId="0" applyNumberFormat="1" applyFont="1" applyBorder="1" applyAlignment="1">
      <alignment horizontal="right"/>
    </xf>
    <xf numFmtId="41" fontId="15" fillId="0" borderId="0" xfId="43" applyFont="1" applyBorder="1"/>
    <xf numFmtId="171" fontId="0" fillId="0" borderId="10" xfId="43" applyNumberFormat="1" applyFont="1" applyBorder="1"/>
    <xf numFmtId="171" fontId="0" fillId="0" borderId="0" xfId="0" applyNumberFormat="1"/>
    <xf numFmtId="49" fontId="17" fillId="0" borderId="0" xfId="0" applyNumberFormat="1" applyFont="1" applyBorder="1" applyAlignment="1">
      <alignment horizontal="right"/>
    </xf>
    <xf numFmtId="41" fontId="0" fillId="0" borderId="0" xfId="0" applyNumberFormat="1"/>
    <xf numFmtId="1" fontId="19" fillId="0" borderId="0" xfId="0" applyNumberFormat="1" applyFont="1" applyAlignment="1">
      <alignment horizontal="center"/>
    </xf>
    <xf numFmtId="1" fontId="17" fillId="0" borderId="11" xfId="0" applyNumberFormat="1" applyFont="1" applyFill="1" applyBorder="1" applyAlignment="1">
      <alignment horizontal="center" vertical="center"/>
    </xf>
    <xf numFmtId="1" fontId="17" fillId="0" borderId="16" xfId="0" applyNumberFormat="1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2" fontId="17" fillId="0" borderId="10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[0]" xfId="43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workbookViewId="0">
      <selection activeCell="J16" sqref="J16"/>
    </sheetView>
  </sheetViews>
  <sheetFormatPr defaultRowHeight="14.5" x14ac:dyDescent="0.35"/>
  <cols>
    <col min="1" max="1" width="20.36328125" style="1" customWidth="1"/>
    <col min="2" max="3" width="15.08984375" style="2" customWidth="1"/>
    <col min="4" max="4" width="15.6328125" hidden="1" customWidth="1"/>
    <col min="5" max="5" width="15.08984375" customWidth="1"/>
    <col min="6" max="6" width="13.1796875" hidden="1" customWidth="1"/>
    <col min="7" max="7" width="12.54296875" customWidth="1"/>
    <col min="8" max="8" width="17.6328125" hidden="1" customWidth="1"/>
    <col min="9" max="9" width="14.6328125" hidden="1" customWidth="1"/>
    <col min="10" max="10" width="29.36328125" customWidth="1"/>
    <col min="11" max="12" width="21.453125" customWidth="1"/>
    <col min="13" max="14" width="19.90625" customWidth="1"/>
    <col min="15" max="15" width="18.453125" customWidth="1"/>
    <col min="16" max="16" width="15.54296875" customWidth="1"/>
    <col min="17" max="17" width="27" customWidth="1"/>
    <col min="18" max="18" width="13.54296875" customWidth="1"/>
    <col min="19" max="20" width="13.90625" customWidth="1"/>
  </cols>
  <sheetData>
    <row r="1" spans="1:16" ht="21" x14ac:dyDescent="0.5">
      <c r="A1" s="79" t="s">
        <v>90</v>
      </c>
      <c r="B1" s="79"/>
      <c r="C1" s="79"/>
      <c r="D1" s="79"/>
      <c r="E1" s="79"/>
      <c r="F1" s="79"/>
      <c r="G1" s="79"/>
      <c r="H1" s="79"/>
      <c r="I1" s="79"/>
      <c r="J1" s="79"/>
    </row>
    <row r="3" spans="1:16" x14ac:dyDescent="0.35">
      <c r="A3" s="4" t="s">
        <v>4</v>
      </c>
      <c r="B3" s="5">
        <v>1999</v>
      </c>
      <c r="C3" s="5">
        <v>2004</v>
      </c>
      <c r="D3" s="6" t="s">
        <v>15</v>
      </c>
      <c r="E3" s="5">
        <v>2009</v>
      </c>
      <c r="F3" s="6" t="s">
        <v>16</v>
      </c>
      <c r="G3" s="5">
        <v>2013</v>
      </c>
      <c r="H3" s="6" t="s">
        <v>17</v>
      </c>
      <c r="I3" s="6" t="s">
        <v>83</v>
      </c>
      <c r="J3" s="4" t="s">
        <v>4</v>
      </c>
    </row>
    <row r="4" spans="1:16" x14ac:dyDescent="0.35">
      <c r="A4" s="4" t="s">
        <v>8</v>
      </c>
      <c r="B4" s="31">
        <v>18131.449000000001</v>
      </c>
      <c r="C4" s="31">
        <v>19846.314023300001</v>
      </c>
      <c r="D4" s="31">
        <v>23475.478492999999</v>
      </c>
      <c r="E4" s="31">
        <v>21436.4634233</v>
      </c>
      <c r="F4" s="31">
        <v>21354.282060000001</v>
      </c>
      <c r="G4" s="31">
        <v>21198.360516100001</v>
      </c>
      <c r="H4" s="31">
        <v>18650.352021800001</v>
      </c>
      <c r="I4" s="31">
        <v>22609.090260199999</v>
      </c>
      <c r="J4" s="4" t="s">
        <v>8</v>
      </c>
      <c r="L4" s="1"/>
    </row>
    <row r="5" spans="1:16" x14ac:dyDescent="0.35">
      <c r="A5" s="9" t="s">
        <v>0</v>
      </c>
      <c r="B5" s="31">
        <v>4001.9920000000002</v>
      </c>
      <c r="C5" s="31">
        <v>2429.80585531</v>
      </c>
      <c r="D5" s="31">
        <v>43146.550821299999</v>
      </c>
      <c r="E5" s="31">
        <v>2416.5831613</v>
      </c>
      <c r="F5" s="31">
        <v>66.937742185199994</v>
      </c>
      <c r="G5" s="31">
        <v>2413.0629632099999</v>
      </c>
      <c r="H5" s="31">
        <v>65.500997866800006</v>
      </c>
      <c r="I5" s="31">
        <v>3196.1475984899998</v>
      </c>
      <c r="J5" s="9" t="s">
        <v>14</v>
      </c>
      <c r="L5" s="1"/>
    </row>
    <row r="6" spans="1:16" x14ac:dyDescent="0.35">
      <c r="A6" s="9" t="s">
        <v>11</v>
      </c>
      <c r="B6" s="31">
        <v>35817.544999999998</v>
      </c>
      <c r="C6" s="31">
        <v>43080.419082400003</v>
      </c>
      <c r="D6" s="31">
        <v>116859.095325</v>
      </c>
      <c r="E6" s="31">
        <v>43087.502280699999</v>
      </c>
      <c r="F6" s="31">
        <v>10322.471382600001</v>
      </c>
      <c r="G6" s="31">
        <v>42450.622242700003</v>
      </c>
      <c r="H6" s="31">
        <v>52706.362857200002</v>
      </c>
      <c r="I6" s="31">
        <v>49637.316153799999</v>
      </c>
      <c r="J6" s="9" t="s">
        <v>11</v>
      </c>
      <c r="L6" s="1"/>
    </row>
    <row r="7" spans="1:16" x14ac:dyDescent="0.35">
      <c r="A7" s="9" t="s">
        <v>3</v>
      </c>
      <c r="B7" s="31">
        <v>17780.317999999999</v>
      </c>
      <c r="C7" s="31">
        <v>26205.0323938</v>
      </c>
      <c r="D7" s="31">
        <v>60.881684275399998</v>
      </c>
      <c r="E7" s="31">
        <v>26632.829787300001</v>
      </c>
      <c r="F7" s="31">
        <v>45069.125738900002</v>
      </c>
      <c r="G7" s="31">
        <v>25921.102989800002</v>
      </c>
      <c r="H7" s="31">
        <v>6972.9660049399999</v>
      </c>
      <c r="I7" s="31">
        <v>12662.150150199999</v>
      </c>
      <c r="J7" s="9" t="s">
        <v>9</v>
      </c>
      <c r="L7" s="1"/>
    </row>
    <row r="8" spans="1:16" x14ac:dyDescent="0.35">
      <c r="A8" s="9" t="s">
        <v>10</v>
      </c>
      <c r="B8" s="31">
        <v>118491.463</v>
      </c>
      <c r="C8" s="31">
        <v>96419.678669400004</v>
      </c>
      <c r="D8" s="31">
        <v>9876.7455046699997</v>
      </c>
      <c r="E8" s="31">
        <v>95866.580741700003</v>
      </c>
      <c r="F8" s="31">
        <v>116325.72918900001</v>
      </c>
      <c r="G8" s="31">
        <v>95318.805610800002</v>
      </c>
      <c r="H8" s="31">
        <v>112404.84933500001</v>
      </c>
      <c r="I8" s="31">
        <v>100796.924025</v>
      </c>
      <c r="J8" s="9" t="s">
        <v>10</v>
      </c>
      <c r="L8" s="1"/>
    </row>
    <row r="9" spans="1:16" x14ac:dyDescent="0.35">
      <c r="A9" s="4" t="s">
        <v>13</v>
      </c>
      <c r="B9" s="31">
        <v>13583.21</v>
      </c>
      <c r="C9" s="31">
        <v>17696.782448900001</v>
      </c>
      <c r="D9" s="31">
        <v>12745.4234794</v>
      </c>
      <c r="E9" s="31">
        <v>18159.0614527</v>
      </c>
      <c r="F9" s="31">
        <v>13023.807571699999</v>
      </c>
      <c r="G9" s="31">
        <v>19944.369186299999</v>
      </c>
      <c r="H9" s="31">
        <v>16185.4880424</v>
      </c>
      <c r="I9" s="31">
        <v>23489.9884246</v>
      </c>
      <c r="J9" s="4" t="s">
        <v>13</v>
      </c>
      <c r="L9" s="1"/>
    </row>
    <row r="10" spans="1:16" x14ac:dyDescent="0.35">
      <c r="A10" s="9" t="s">
        <v>1</v>
      </c>
      <c r="B10" s="31">
        <v>2360.3519999999999</v>
      </c>
      <c r="C10" s="31">
        <v>2360.3516974700001</v>
      </c>
      <c r="D10" s="31">
        <v>502.30146000100001</v>
      </c>
      <c r="E10" s="31">
        <v>2360.3516964999999</v>
      </c>
      <c r="F10" s="31">
        <v>502.30146000100001</v>
      </c>
      <c r="G10" s="31">
        <v>2360.3517003799998</v>
      </c>
      <c r="H10" s="31">
        <v>108.766424763</v>
      </c>
      <c r="I10" s="31">
        <v>2042.88880623</v>
      </c>
      <c r="J10" s="9" t="s">
        <v>12</v>
      </c>
      <c r="L10" s="1"/>
    </row>
    <row r="11" spans="1:16" x14ac:dyDescent="0.35">
      <c r="A11" s="9" t="s">
        <v>2</v>
      </c>
      <c r="B11" s="31">
        <v>7962.7160000000003</v>
      </c>
      <c r="C11" s="31">
        <v>10090.6607759</v>
      </c>
      <c r="D11" s="31">
        <v>10135.2933937</v>
      </c>
      <c r="E11" s="31">
        <v>8169.6724038399998</v>
      </c>
      <c r="F11" s="31">
        <v>10137.115017100001</v>
      </c>
      <c r="G11" s="31">
        <v>8522.3697342800006</v>
      </c>
      <c r="H11" s="31">
        <v>9577.3973745000003</v>
      </c>
      <c r="I11" s="31">
        <v>3415.7056824299998</v>
      </c>
      <c r="J11" s="9" t="s">
        <v>2</v>
      </c>
      <c r="L11" s="1"/>
    </row>
    <row r="12" spans="1:16" x14ac:dyDescent="0.35">
      <c r="B12" s="75">
        <f>SUM(B4:B11)</f>
        <v>218129.04499999998</v>
      </c>
      <c r="C12" s="75">
        <f>SUM(C4:C11)</f>
        <v>218129.04494648002</v>
      </c>
      <c r="D12" s="31">
        <f t="shared" ref="D12:E12" si="0">SUM(D4:D11)</f>
        <v>216801.77016134639</v>
      </c>
      <c r="E12" s="75">
        <f t="shared" si="0"/>
        <v>218129.04494734001</v>
      </c>
      <c r="F12" s="31">
        <f>SUM(F4:F11)</f>
        <v>216801.7701614862</v>
      </c>
      <c r="G12" s="75">
        <f>SUM(G4:G11)</f>
        <v>218129.04494356998</v>
      </c>
      <c r="H12" s="31">
        <f>SUM(H4:H11)</f>
        <v>216671.68305846976</v>
      </c>
      <c r="I12" s="31">
        <f>SUM(I4:I11)</f>
        <v>217850.21110094999</v>
      </c>
      <c r="J12" s="76">
        <f>AVERAGE(B12,C12,E12,G12)</f>
        <v>218129.04495934752</v>
      </c>
      <c r="P12" s="3"/>
    </row>
    <row r="13" spans="1:16" x14ac:dyDescent="0.35">
      <c r="J13" s="1"/>
      <c r="K13" s="2"/>
      <c r="L13" s="2"/>
      <c r="M13" s="3"/>
      <c r="N13" s="3"/>
      <c r="O13" s="3"/>
      <c r="P13" s="3"/>
    </row>
    <row r="14" spans="1:16" x14ac:dyDescent="0.35">
      <c r="D14" s="2"/>
      <c r="E14" s="2"/>
      <c r="F14" s="2"/>
      <c r="G14" s="2"/>
      <c r="I14" s="70"/>
      <c r="P14" s="3"/>
    </row>
    <row r="15" spans="1:16" x14ac:dyDescent="0.35">
      <c r="B15" s="24"/>
      <c r="C15" s="24"/>
      <c r="D15" s="24"/>
      <c r="E15" s="24"/>
      <c r="F15" s="24"/>
      <c r="G15" s="24"/>
      <c r="H15" s="24">
        <f t="shared" ref="H15:I15" si="1">H12-$I$12</f>
        <v>-1178.5280424802331</v>
      </c>
      <c r="I15" s="24">
        <f t="shared" si="1"/>
        <v>0</v>
      </c>
      <c r="P15" s="3"/>
    </row>
    <row r="16" spans="1:16" x14ac:dyDescent="0.35">
      <c r="I16" s="70"/>
      <c r="P16" s="3"/>
    </row>
    <row r="17" spans="10:20" x14ac:dyDescent="0.35">
      <c r="K17" s="2"/>
      <c r="L17" s="2"/>
      <c r="M17" s="2"/>
      <c r="N17" s="2"/>
      <c r="O17" s="2"/>
    </row>
    <row r="18" spans="10:20" x14ac:dyDescent="0.35">
      <c r="R18" s="2"/>
      <c r="S18" s="2"/>
      <c r="T18" s="2"/>
    </row>
    <row r="19" spans="10:20" x14ac:dyDescent="0.35">
      <c r="R19" s="2"/>
      <c r="S19" s="2"/>
      <c r="T19" s="2"/>
    </row>
    <row r="20" spans="10:20" x14ac:dyDescent="0.35">
      <c r="J20" s="1"/>
      <c r="K20" s="2"/>
      <c r="L20" s="2"/>
      <c r="M20" s="3"/>
      <c r="N20" s="3"/>
      <c r="O20" s="3"/>
    </row>
    <row r="21" spans="10:20" x14ac:dyDescent="0.35">
      <c r="J21" s="1"/>
      <c r="K21" s="2"/>
      <c r="L21" s="2"/>
      <c r="M21" s="3"/>
      <c r="N21" s="3"/>
      <c r="O21" s="3"/>
    </row>
    <row r="22" spans="10:20" x14ac:dyDescent="0.35">
      <c r="J22" s="1"/>
      <c r="K22" s="2"/>
      <c r="L22" s="2"/>
      <c r="M22" s="3"/>
      <c r="N22" s="3"/>
      <c r="O22" s="3"/>
    </row>
    <row r="23" spans="10:20" x14ac:dyDescent="0.35">
      <c r="J23" s="1"/>
      <c r="K23" s="2"/>
      <c r="L23" s="2"/>
      <c r="M23" s="3"/>
      <c r="N23" s="3"/>
      <c r="O23" s="3"/>
    </row>
    <row r="24" spans="10:20" x14ac:dyDescent="0.35">
      <c r="J24" s="1"/>
      <c r="K24" s="2"/>
      <c r="L24" s="2"/>
      <c r="M24" s="2"/>
      <c r="N24" s="2"/>
      <c r="O24" s="2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zoomScale="80" zoomScaleNormal="80" workbookViewId="0">
      <selection activeCell="K11" sqref="K11"/>
    </sheetView>
  </sheetViews>
  <sheetFormatPr defaultRowHeight="14.5" x14ac:dyDescent="0.35"/>
  <cols>
    <col min="1" max="1" width="20.36328125" customWidth="1"/>
    <col min="2" max="2" width="21.90625" customWidth="1"/>
    <col min="3" max="3" width="14.54296875" customWidth="1"/>
    <col min="4" max="4" width="15.54296875" customWidth="1"/>
    <col min="5" max="5" width="11.81640625" customWidth="1"/>
    <col min="6" max="6" width="16.1796875" customWidth="1"/>
    <col min="8" max="8" width="12.6328125" customWidth="1"/>
    <col min="11" max="11" width="13" customWidth="1"/>
    <col min="12" max="12" width="15.1796875" customWidth="1"/>
    <col min="13" max="13" width="20.90625" customWidth="1"/>
    <col min="14" max="14" width="20.54296875" bestFit="1" customWidth="1"/>
    <col min="17" max="17" width="17.453125" customWidth="1"/>
    <col min="26" max="26" width="13" customWidth="1"/>
    <col min="29" max="29" width="13.6328125" bestFit="1" customWidth="1"/>
    <col min="31" max="31" width="15.36328125" customWidth="1"/>
    <col min="39" max="39" width="14.1796875" customWidth="1"/>
    <col min="41" max="42" width="26.36328125" customWidth="1"/>
    <col min="43" max="44" width="27.6328125" customWidth="1"/>
    <col min="45" max="45" width="29.6328125" customWidth="1"/>
    <col min="46" max="46" width="28.81640625" customWidth="1"/>
    <col min="47" max="48" width="26.36328125" customWidth="1"/>
  </cols>
  <sheetData>
    <row r="1" spans="1:48" ht="21" x14ac:dyDescent="0.5">
      <c r="A1" s="83" t="s">
        <v>65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3" spans="1:48" x14ac:dyDescent="0.35">
      <c r="A3" s="4" t="s">
        <v>4</v>
      </c>
      <c r="B3" s="6" t="s">
        <v>15</v>
      </c>
      <c r="C3" s="6" t="s">
        <v>16</v>
      </c>
      <c r="D3" s="6" t="s">
        <v>17</v>
      </c>
    </row>
    <row r="4" spans="1:48" x14ac:dyDescent="0.35">
      <c r="A4" s="4" t="s">
        <v>8</v>
      </c>
      <c r="B4" s="7">
        <v>583067</v>
      </c>
      <c r="C4" s="7">
        <v>530221</v>
      </c>
      <c r="D4" s="7">
        <v>462759</v>
      </c>
    </row>
    <row r="5" spans="1:48" x14ac:dyDescent="0.35">
      <c r="A5" s="9" t="s">
        <v>0</v>
      </c>
      <c r="B5" s="7">
        <v>1530</v>
      </c>
      <c r="C5" s="7">
        <v>1604</v>
      </c>
      <c r="D5" s="7">
        <v>1592</v>
      </c>
    </row>
    <row r="6" spans="1:48" x14ac:dyDescent="0.35">
      <c r="A6" s="9" t="s">
        <v>11</v>
      </c>
      <c r="B6" s="7">
        <v>246974</v>
      </c>
      <c r="C6" s="7">
        <v>257975</v>
      </c>
      <c r="D6" s="7">
        <v>1316159</v>
      </c>
    </row>
    <row r="7" spans="1:48" x14ac:dyDescent="0.35">
      <c r="A7" s="9" t="s">
        <v>3</v>
      </c>
      <c r="B7" s="7">
        <v>1076834</v>
      </c>
      <c r="C7" s="7">
        <v>1124962</v>
      </c>
      <c r="D7" s="7">
        <v>173153</v>
      </c>
    </row>
    <row r="8" spans="1:48" x14ac:dyDescent="0.35">
      <c r="A8" s="9" t="s">
        <v>10</v>
      </c>
      <c r="B8" s="7">
        <v>2915014</v>
      </c>
      <c r="C8" s="7">
        <v>2901679</v>
      </c>
      <c r="D8" s="7">
        <v>2803248</v>
      </c>
    </row>
    <row r="9" spans="1:48" x14ac:dyDescent="0.35">
      <c r="A9" s="4" t="s">
        <v>13</v>
      </c>
      <c r="B9" s="7">
        <v>317839</v>
      </c>
      <c r="C9" s="7">
        <v>324770</v>
      </c>
      <c r="D9" s="7">
        <v>404040</v>
      </c>
    </row>
    <row r="10" spans="1:48" x14ac:dyDescent="0.35">
      <c r="A10" s="9" t="s">
        <v>1</v>
      </c>
      <c r="B10" s="7">
        <v>11704</v>
      </c>
      <c r="C10" s="7">
        <v>11704</v>
      </c>
      <c r="D10" s="7">
        <v>2705</v>
      </c>
    </row>
    <row r="11" spans="1:48" x14ac:dyDescent="0.35">
      <c r="A11" s="9" t="s">
        <v>2</v>
      </c>
      <c r="B11" s="7">
        <v>252687</v>
      </c>
      <c r="C11" s="7">
        <v>252734</v>
      </c>
      <c r="D11" s="7">
        <v>238866</v>
      </c>
    </row>
    <row r="12" spans="1:48" x14ac:dyDescent="0.35">
      <c r="B12" s="14">
        <f>SUM(B4:B11)</f>
        <v>5405649</v>
      </c>
      <c r="C12" s="14">
        <f t="shared" ref="C12:D12" si="0">SUM(C4:C11)</f>
        <v>5405649</v>
      </c>
      <c r="D12" s="14">
        <f t="shared" si="0"/>
        <v>5402522</v>
      </c>
    </row>
    <row r="14" spans="1:48" x14ac:dyDescent="0.35">
      <c r="A14" s="84" t="s">
        <v>27</v>
      </c>
      <c r="B14" s="80">
        <v>2011</v>
      </c>
      <c r="C14" s="81"/>
      <c r="D14" s="81"/>
      <c r="E14" s="81"/>
      <c r="F14" s="81"/>
      <c r="G14" s="81"/>
      <c r="H14" s="81"/>
      <c r="I14" s="81"/>
      <c r="J14" s="81"/>
      <c r="K14" s="82"/>
      <c r="L14" s="86" t="s">
        <v>36</v>
      </c>
      <c r="P14" s="87" t="s">
        <v>27</v>
      </c>
      <c r="Q14" s="80">
        <v>2011</v>
      </c>
      <c r="R14" s="81"/>
      <c r="S14" s="81"/>
      <c r="T14" s="81"/>
      <c r="U14" s="81"/>
      <c r="V14" s="81"/>
      <c r="W14" s="81"/>
      <c r="X14" s="81"/>
      <c r="Y14" s="81"/>
      <c r="Z14" s="82"/>
    </row>
    <row r="15" spans="1:48" x14ac:dyDescent="0.35">
      <c r="A15" s="85"/>
      <c r="B15" s="7"/>
      <c r="C15" s="7" t="s">
        <v>8</v>
      </c>
      <c r="D15" s="7" t="s">
        <v>0</v>
      </c>
      <c r="E15" s="7" t="s">
        <v>11</v>
      </c>
      <c r="F15" s="7" t="s">
        <v>3</v>
      </c>
      <c r="G15" s="7" t="s">
        <v>10</v>
      </c>
      <c r="H15" s="7" t="s">
        <v>19</v>
      </c>
      <c r="I15" s="7" t="s">
        <v>20</v>
      </c>
      <c r="J15" s="7" t="s">
        <v>2</v>
      </c>
      <c r="K15" s="20" t="s">
        <v>28</v>
      </c>
      <c r="L15" s="86"/>
      <c r="P15" s="88"/>
      <c r="Q15" s="7"/>
      <c r="R15" s="7" t="s">
        <v>8</v>
      </c>
      <c r="S15" s="7" t="s">
        <v>0</v>
      </c>
      <c r="T15" s="7" t="s">
        <v>11</v>
      </c>
      <c r="U15" s="7" t="s">
        <v>3</v>
      </c>
      <c r="V15" s="7" t="s">
        <v>10</v>
      </c>
      <c r="W15" s="7" t="s">
        <v>19</v>
      </c>
      <c r="X15" s="7" t="s">
        <v>20</v>
      </c>
      <c r="Y15" s="7" t="s">
        <v>2</v>
      </c>
      <c r="Z15" s="20" t="s">
        <v>28</v>
      </c>
      <c r="AE15" s="89" t="s">
        <v>53</v>
      </c>
      <c r="AF15" s="89"/>
      <c r="AG15" s="89"/>
      <c r="AH15" s="89"/>
      <c r="AI15" s="89"/>
      <c r="AJ15" s="89"/>
      <c r="AK15" s="89"/>
      <c r="AL15" s="89"/>
      <c r="AM15" s="89"/>
      <c r="AO15" s="90" t="s">
        <v>54</v>
      </c>
      <c r="AP15" s="90"/>
      <c r="AQ15" s="90"/>
      <c r="AR15" s="90"/>
      <c r="AS15" s="90"/>
      <c r="AT15" s="90"/>
      <c r="AU15" s="90"/>
      <c r="AV15" s="90"/>
    </row>
    <row r="16" spans="1:48" x14ac:dyDescent="0.35">
      <c r="A16" s="84">
        <v>2006</v>
      </c>
      <c r="B16" s="15" t="s">
        <v>8</v>
      </c>
      <c r="C16" s="27">
        <v>527287</v>
      </c>
      <c r="D16" s="7">
        <v>1604</v>
      </c>
      <c r="E16" s="7">
        <v>10066</v>
      </c>
      <c r="F16" s="7">
        <v>44022</v>
      </c>
      <c r="G16" s="7">
        <v>88</v>
      </c>
      <c r="H16" s="7">
        <v>0</v>
      </c>
      <c r="I16" s="7">
        <v>0</v>
      </c>
      <c r="J16" s="7">
        <v>0</v>
      </c>
      <c r="K16" s="7">
        <f>SUM(C16:J16)</f>
        <v>583067</v>
      </c>
      <c r="L16" s="8">
        <f>C16/K16</f>
        <v>0.90433346425024908</v>
      </c>
      <c r="M16" s="43" t="s">
        <v>49</v>
      </c>
      <c r="N16">
        <f>C16+D17+E18+F19+G20+H21+I22+J23</f>
        <v>5295359</v>
      </c>
      <c r="P16" s="84">
        <v>2006</v>
      </c>
      <c r="Q16" s="15" t="s">
        <v>8</v>
      </c>
      <c r="R16" s="27">
        <f>C16/$K$24</f>
        <v>9.754369919319586E-2</v>
      </c>
      <c r="S16" s="41">
        <f t="shared" ref="S16:Y23" si="1">D16/$K$24</f>
        <v>2.9672662801450854E-4</v>
      </c>
      <c r="T16" s="41">
        <f t="shared" si="1"/>
        <v>1.8621260832880565E-3</v>
      </c>
      <c r="U16" s="41">
        <f t="shared" si="1"/>
        <v>8.1437030040241234E-3</v>
      </c>
      <c r="V16" s="41">
        <f t="shared" si="1"/>
        <v>1.6279266374860816E-5</v>
      </c>
      <c r="W16" s="41">
        <f t="shared" si="1"/>
        <v>0</v>
      </c>
      <c r="X16" s="41">
        <f t="shared" si="1"/>
        <v>0</v>
      </c>
      <c r="Y16" s="41">
        <f t="shared" si="1"/>
        <v>0</v>
      </c>
      <c r="Z16" s="7">
        <f>SUM(R16:Y16)</f>
        <v>0.10786253417489743</v>
      </c>
      <c r="AB16" t="s">
        <v>42</v>
      </c>
      <c r="AC16">
        <f>R16+S17+T18+U19+V20+W21+X22+Y23</f>
        <v>0.97959726944905223</v>
      </c>
      <c r="AE16" s="7">
        <f>$C$24+K16</f>
        <v>1113288</v>
      </c>
      <c r="AF16" s="7">
        <f>$D$24+K16</f>
        <v>584671</v>
      </c>
      <c r="AG16" s="7">
        <f>$E$24+K16</f>
        <v>841042</v>
      </c>
      <c r="AH16" s="7">
        <f>$F$24+K16</f>
        <v>1708029</v>
      </c>
      <c r="AI16" s="7">
        <f>$G$24+K16</f>
        <v>3484746</v>
      </c>
      <c r="AJ16" s="7">
        <f>$H$24+K16</f>
        <v>907837</v>
      </c>
      <c r="AK16" s="7">
        <f>$I$24+K16</f>
        <v>594771</v>
      </c>
      <c r="AL16" s="7">
        <f>$J$24+K16</f>
        <v>835801</v>
      </c>
      <c r="AM16" s="7">
        <f>SUM(AE16:AL16)</f>
        <v>10070185</v>
      </c>
      <c r="AO16" s="48">
        <f>C16*(AE16*AE16)</f>
        <v>6.5352487080654899E+17</v>
      </c>
      <c r="AP16" s="48">
        <f t="shared" ref="AP16:AV23" si="2">D16*(AF16*AF16)</f>
        <v>548311645898564</v>
      </c>
      <c r="AQ16" s="48">
        <f t="shared" si="2"/>
        <v>7120201666260424</v>
      </c>
      <c r="AR16" s="48">
        <f t="shared" si="2"/>
        <v>1.284281568404305E+17</v>
      </c>
      <c r="AS16" s="48">
        <f t="shared" si="2"/>
        <v>1068624012237408</v>
      </c>
      <c r="AT16" s="48">
        <f t="shared" si="2"/>
        <v>0</v>
      </c>
      <c r="AU16" s="48">
        <f t="shared" si="2"/>
        <v>0</v>
      </c>
      <c r="AV16" s="48">
        <f t="shared" si="2"/>
        <v>0</v>
      </c>
    </row>
    <row r="17" spans="1:48" x14ac:dyDescent="0.35">
      <c r="A17" s="91"/>
      <c r="B17" s="16" t="s">
        <v>0</v>
      </c>
      <c r="C17" s="7">
        <v>0</v>
      </c>
      <c r="D17" s="27">
        <v>0</v>
      </c>
      <c r="E17" s="7">
        <v>0</v>
      </c>
      <c r="F17" s="7">
        <v>1530</v>
      </c>
      <c r="G17" s="7">
        <v>0</v>
      </c>
      <c r="H17" s="7">
        <v>0</v>
      </c>
      <c r="I17" s="7">
        <v>0</v>
      </c>
      <c r="J17" s="19">
        <v>0</v>
      </c>
      <c r="K17" s="7">
        <f t="shared" ref="K17:K23" si="3">SUM(C17:J17)</f>
        <v>1530</v>
      </c>
      <c r="L17" s="8">
        <f>D17/K17</f>
        <v>0</v>
      </c>
      <c r="M17" s="43" t="s">
        <v>51</v>
      </c>
      <c r="N17" s="24">
        <f>C24*K16+D24*K17+E24*K18+F24*K19+G24*K20+H24*K21+I24*K22+J24*K23</f>
        <v>10209926330295</v>
      </c>
      <c r="P17" s="91"/>
      <c r="Q17" s="16" t="s">
        <v>0</v>
      </c>
      <c r="R17" s="41">
        <f t="shared" ref="R17:R23" si="4">C17/$K$24</f>
        <v>0</v>
      </c>
      <c r="S17" s="27">
        <f t="shared" si="1"/>
        <v>0</v>
      </c>
      <c r="T17" s="41">
        <f t="shared" si="1"/>
        <v>0</v>
      </c>
      <c r="U17" s="41">
        <f t="shared" si="1"/>
        <v>2.8303724492655737E-4</v>
      </c>
      <c r="V17" s="41">
        <f t="shared" si="1"/>
        <v>0</v>
      </c>
      <c r="W17" s="41">
        <f t="shared" si="1"/>
        <v>0</v>
      </c>
      <c r="X17" s="41">
        <f t="shared" si="1"/>
        <v>0</v>
      </c>
      <c r="Y17" s="41">
        <f t="shared" si="1"/>
        <v>0</v>
      </c>
      <c r="Z17" s="7">
        <f t="shared" ref="Z17:Z22" si="5">SUM(R17:Y17)</f>
        <v>2.8303724492655737E-4</v>
      </c>
      <c r="AB17" t="s">
        <v>43</v>
      </c>
      <c r="AC17">
        <f>R24*Z16+S24*Z17+T24*Z18+U24*Z19+V24*Z20+W24*Z21+X24*Z22+Y24*Z23</f>
        <v>0.34940323623107783</v>
      </c>
      <c r="AE17" s="7">
        <f t="shared" ref="AE17:AE23" si="6">$C$24+K17</f>
        <v>531751</v>
      </c>
      <c r="AF17" s="7">
        <f t="shared" ref="AF17:AF23" si="7">$D$24+K17</f>
        <v>3134</v>
      </c>
      <c r="AG17" s="7">
        <f t="shared" ref="AG17:AG23" si="8">$E$24+K17</f>
        <v>259505</v>
      </c>
      <c r="AH17" s="7">
        <f t="shared" ref="AH17:AH23" si="9">$F$24+K17</f>
        <v>1126492</v>
      </c>
      <c r="AI17" s="7">
        <f t="shared" ref="AI17:AI23" si="10">$G$24+K17</f>
        <v>2903209</v>
      </c>
      <c r="AJ17" s="7">
        <f t="shared" ref="AJ17:AJ23" si="11">$H$24+K17</f>
        <v>326300</v>
      </c>
      <c r="AK17" s="7">
        <f t="shared" ref="AK17:AK23" si="12">$I$24+K17</f>
        <v>13234</v>
      </c>
      <c r="AL17" s="7">
        <f t="shared" ref="AL17:AL23" si="13">$J$24+K17</f>
        <v>254264</v>
      </c>
      <c r="AM17" s="7">
        <f t="shared" ref="AM17:AM23" si="14">SUM(AE17:AL17)</f>
        <v>5417889</v>
      </c>
      <c r="AO17" s="48">
        <f t="shared" ref="AO17:AO23" si="15">C17*(AE17*AE17)</f>
        <v>0</v>
      </c>
      <c r="AP17" s="48">
        <f t="shared" si="2"/>
        <v>0</v>
      </c>
      <c r="AQ17" s="48">
        <f t="shared" si="2"/>
        <v>0</v>
      </c>
      <c r="AR17" s="48">
        <f t="shared" si="2"/>
        <v>1941545865877920</v>
      </c>
      <c r="AS17" s="48">
        <f t="shared" si="2"/>
        <v>0</v>
      </c>
      <c r="AT17" s="48">
        <f t="shared" si="2"/>
        <v>0</v>
      </c>
      <c r="AU17" s="48">
        <f t="shared" si="2"/>
        <v>0</v>
      </c>
      <c r="AV17" s="48">
        <f t="shared" si="2"/>
        <v>0</v>
      </c>
    </row>
    <row r="18" spans="1:48" x14ac:dyDescent="0.35">
      <c r="A18" s="91"/>
      <c r="B18" s="16" t="s">
        <v>11</v>
      </c>
      <c r="C18" s="7">
        <v>1166</v>
      </c>
      <c r="D18" s="7">
        <v>0</v>
      </c>
      <c r="E18" s="27">
        <v>240141</v>
      </c>
      <c r="F18" s="7">
        <v>5667</v>
      </c>
      <c r="G18" s="7">
        <v>0</v>
      </c>
      <c r="H18" s="7">
        <v>0</v>
      </c>
      <c r="I18" s="7">
        <v>0</v>
      </c>
      <c r="J18" s="7">
        <v>0</v>
      </c>
      <c r="K18" s="7">
        <f t="shared" si="3"/>
        <v>246974</v>
      </c>
      <c r="L18" s="8">
        <f>E18/K18</f>
        <v>0.97233312008551509</v>
      </c>
      <c r="P18" s="91"/>
      <c r="Q18" s="16" t="s">
        <v>11</v>
      </c>
      <c r="R18" s="41">
        <f t="shared" si="4"/>
        <v>2.1570027946690582E-4</v>
      </c>
      <c r="S18" s="41">
        <f t="shared" si="1"/>
        <v>0</v>
      </c>
      <c r="T18" s="27">
        <f t="shared" si="1"/>
        <v>4.4424083028698311E-2</v>
      </c>
      <c r="U18" s="41">
        <f t="shared" si="1"/>
        <v>1.0483477562083664E-3</v>
      </c>
      <c r="V18" s="41">
        <f t="shared" si="1"/>
        <v>0</v>
      </c>
      <c r="W18" s="41">
        <f t="shared" si="1"/>
        <v>0</v>
      </c>
      <c r="X18" s="41">
        <f t="shared" si="1"/>
        <v>0</v>
      </c>
      <c r="Y18" s="41">
        <f t="shared" si="1"/>
        <v>0</v>
      </c>
      <c r="Z18" s="7">
        <f t="shared" si="5"/>
        <v>4.5688131064373583E-2</v>
      </c>
      <c r="AB18" t="s">
        <v>44</v>
      </c>
      <c r="AC18">
        <f>(AC16-AC17)/1-AC17</f>
        <v>0.28079079698689657</v>
      </c>
      <c r="AE18" s="7">
        <f t="shared" si="6"/>
        <v>777195</v>
      </c>
      <c r="AF18" s="7">
        <f t="shared" si="7"/>
        <v>248578</v>
      </c>
      <c r="AG18" s="7">
        <f t="shared" si="8"/>
        <v>504949</v>
      </c>
      <c r="AH18" s="7">
        <f t="shared" si="9"/>
        <v>1371936</v>
      </c>
      <c r="AI18" s="7">
        <f t="shared" si="10"/>
        <v>3148653</v>
      </c>
      <c r="AJ18" s="7">
        <f t="shared" si="11"/>
        <v>571744</v>
      </c>
      <c r="AK18" s="7">
        <f t="shared" si="12"/>
        <v>258678</v>
      </c>
      <c r="AL18" s="7">
        <f t="shared" si="13"/>
        <v>499708</v>
      </c>
      <c r="AM18" s="7">
        <f t="shared" si="14"/>
        <v>7381441</v>
      </c>
      <c r="AO18" s="48">
        <f t="shared" si="15"/>
        <v>704301391317150</v>
      </c>
      <c r="AP18" s="48">
        <f t="shared" si="2"/>
        <v>0</v>
      </c>
      <c r="AQ18" s="48">
        <f t="shared" si="2"/>
        <v>6.1229589486696744E+16</v>
      </c>
      <c r="AR18" s="48">
        <f t="shared" si="2"/>
        <v>1.0666474935340032E+16</v>
      </c>
      <c r="AS18" s="48">
        <f t="shared" si="2"/>
        <v>0</v>
      </c>
      <c r="AT18" s="48">
        <f t="shared" si="2"/>
        <v>0</v>
      </c>
      <c r="AU18" s="48">
        <f t="shared" si="2"/>
        <v>0</v>
      </c>
      <c r="AV18" s="48">
        <f t="shared" si="2"/>
        <v>0</v>
      </c>
    </row>
    <row r="19" spans="1:48" x14ac:dyDescent="0.35">
      <c r="A19" s="91"/>
      <c r="B19" s="16" t="s">
        <v>3</v>
      </c>
      <c r="C19" s="7">
        <v>1768</v>
      </c>
      <c r="D19" s="7">
        <v>0</v>
      </c>
      <c r="E19" s="7">
        <v>7768</v>
      </c>
      <c r="F19" s="27">
        <v>1052248</v>
      </c>
      <c r="G19" s="7">
        <v>8100</v>
      </c>
      <c r="H19" s="7">
        <v>6950</v>
      </c>
      <c r="I19" s="7">
        <v>0</v>
      </c>
      <c r="J19" s="7">
        <v>0</v>
      </c>
      <c r="K19" s="7">
        <f t="shared" si="3"/>
        <v>1076834</v>
      </c>
      <c r="L19" s="8">
        <f>F19/K19</f>
        <v>0.9771682543456095</v>
      </c>
      <c r="M19" s="43" t="s">
        <v>52</v>
      </c>
      <c r="N19">
        <f>((C16*(C24+K16))+(D17*(D24+K17))+(E18*(E24+K18))+(F19*(F24+K19))+(G20*(G24+K20))+(H21*(H24+K21))+(I22*(I24+K22))+(J23*(J24+K23)))</f>
        <v>20187776288808</v>
      </c>
      <c r="P19" s="91"/>
      <c r="Q19" s="16" t="s">
        <v>3</v>
      </c>
      <c r="R19" s="41">
        <f t="shared" si="4"/>
        <v>3.2706526080402185E-4</v>
      </c>
      <c r="S19" s="41">
        <f t="shared" si="1"/>
        <v>0</v>
      </c>
      <c r="T19" s="41">
        <f t="shared" si="1"/>
        <v>1.4370152409081685E-3</v>
      </c>
      <c r="U19" s="27">
        <f t="shared" si="1"/>
        <v>0.194657107777438</v>
      </c>
      <c r="V19" s="41">
        <f t="shared" si="1"/>
        <v>1.4984324731405979E-3</v>
      </c>
      <c r="W19" s="41">
        <f t="shared" si="1"/>
        <v>1.2856920602873031E-3</v>
      </c>
      <c r="X19" s="41">
        <f t="shared" si="1"/>
        <v>0</v>
      </c>
      <c r="Y19" s="41">
        <f t="shared" si="1"/>
        <v>0</v>
      </c>
      <c r="Z19" s="7">
        <f t="shared" si="5"/>
        <v>0.19920531281257811</v>
      </c>
      <c r="AB19" s="42" t="s">
        <v>48</v>
      </c>
      <c r="AC19">
        <f>1/K24*(C16+D17+E18+F19+G20+H21+I22+J23)</f>
        <v>0.97959726944905234</v>
      </c>
      <c r="AE19" s="7">
        <f t="shared" si="6"/>
        <v>1607055</v>
      </c>
      <c r="AF19" s="7">
        <f t="shared" si="7"/>
        <v>1078438</v>
      </c>
      <c r="AG19" s="7">
        <f t="shared" si="8"/>
        <v>1334809</v>
      </c>
      <c r="AH19" s="7">
        <f t="shared" si="9"/>
        <v>2201796</v>
      </c>
      <c r="AI19" s="7">
        <f t="shared" si="10"/>
        <v>3978513</v>
      </c>
      <c r="AJ19" s="7">
        <f t="shared" si="11"/>
        <v>1401604</v>
      </c>
      <c r="AK19" s="7">
        <f t="shared" si="12"/>
        <v>1088538</v>
      </c>
      <c r="AL19" s="7">
        <f t="shared" si="13"/>
        <v>1329568</v>
      </c>
      <c r="AM19" s="7">
        <f t="shared" si="14"/>
        <v>14020321</v>
      </c>
      <c r="AO19" s="48">
        <f t="shared" si="15"/>
        <v>4566082366708200</v>
      </c>
      <c r="AP19" s="48">
        <f t="shared" si="2"/>
        <v>0</v>
      </c>
      <c r="AQ19" s="48">
        <f t="shared" si="2"/>
        <v>1.3840362636424408E+16</v>
      </c>
      <c r="AR19" s="48">
        <f t="shared" si="2"/>
        <v>5.1011989987431844E+18</v>
      </c>
      <c r="AS19" s="48">
        <f t="shared" si="2"/>
        <v>1.282113820984689E+17</v>
      </c>
      <c r="AT19" s="48">
        <f t="shared" si="2"/>
        <v>1.36532317210712E+16</v>
      </c>
      <c r="AU19" s="48">
        <f t="shared" si="2"/>
        <v>0</v>
      </c>
      <c r="AV19" s="48">
        <f t="shared" si="2"/>
        <v>0</v>
      </c>
    </row>
    <row r="20" spans="1:48" x14ac:dyDescent="0.35">
      <c r="A20" s="91"/>
      <c r="B20" s="16" t="s">
        <v>10</v>
      </c>
      <c r="C20" s="7">
        <v>0</v>
      </c>
      <c r="D20" s="7">
        <v>0</v>
      </c>
      <c r="E20" s="7">
        <v>0</v>
      </c>
      <c r="F20" s="7">
        <v>21495</v>
      </c>
      <c r="G20" s="27">
        <v>2893472</v>
      </c>
      <c r="H20" s="7">
        <v>0</v>
      </c>
      <c r="I20" s="7">
        <v>0</v>
      </c>
      <c r="J20" s="7">
        <v>47</v>
      </c>
      <c r="K20" s="7">
        <f t="shared" si="3"/>
        <v>2915014</v>
      </c>
      <c r="L20" s="8">
        <f>G20/K20</f>
        <v>0.99260998403438194</v>
      </c>
      <c r="M20" s="43" t="s">
        <v>55</v>
      </c>
      <c r="N20">
        <f>(1/K24)*((AC19*(1-AC19))/((1-AC20)*(1-AC20)))+((2*(1-AC19))*(2*AC19*AC20-AC21))/((1-AC20)*(1-AC20)*(1-AC20))+(((1-AC19)*(1-AC19))*(AC22-4*(AC20*AC20)))/((1-AC20)*(1-AC20)*(1-AC20)*(1-AC20))</f>
        <v>-2.0607887612203593E-3</v>
      </c>
      <c r="P20" s="91"/>
      <c r="Q20" s="16" t="s">
        <v>10</v>
      </c>
      <c r="R20" s="41">
        <f t="shared" si="4"/>
        <v>0</v>
      </c>
      <c r="S20" s="41">
        <f t="shared" si="1"/>
        <v>0</v>
      </c>
      <c r="T20" s="41">
        <f t="shared" si="1"/>
        <v>0</v>
      </c>
      <c r="U20" s="41">
        <f t="shared" si="1"/>
        <v>3.9763958037231052E-3</v>
      </c>
      <c r="V20" s="27">
        <f t="shared" si="1"/>
        <v>0.5352681981386509</v>
      </c>
      <c r="W20" s="41">
        <f t="shared" si="1"/>
        <v>0</v>
      </c>
      <c r="X20" s="41">
        <f t="shared" si="1"/>
        <v>0</v>
      </c>
      <c r="Y20" s="41">
        <f t="shared" si="1"/>
        <v>8.694608177482481E-6</v>
      </c>
      <c r="Z20" s="7">
        <f t="shared" si="5"/>
        <v>0.53925328855055144</v>
      </c>
      <c r="AB20" s="42" t="s">
        <v>45</v>
      </c>
      <c r="AC20" s="44">
        <f>(1/(K24*K24))*N17</f>
        <v>0.34940323623107783</v>
      </c>
      <c r="AE20" s="7">
        <f t="shared" si="6"/>
        <v>3445235</v>
      </c>
      <c r="AF20" s="7">
        <f t="shared" si="7"/>
        <v>2916618</v>
      </c>
      <c r="AG20" s="7">
        <f t="shared" si="8"/>
        <v>3172989</v>
      </c>
      <c r="AH20" s="7">
        <f t="shared" si="9"/>
        <v>4039976</v>
      </c>
      <c r="AI20" s="7">
        <f t="shared" si="10"/>
        <v>5816693</v>
      </c>
      <c r="AJ20" s="7">
        <f t="shared" si="11"/>
        <v>3239784</v>
      </c>
      <c r="AK20" s="7">
        <f t="shared" si="12"/>
        <v>2926718</v>
      </c>
      <c r="AL20" s="7">
        <f t="shared" si="13"/>
        <v>3167748</v>
      </c>
      <c r="AM20" s="7">
        <f t="shared" si="14"/>
        <v>28725761</v>
      </c>
      <c r="AO20" s="48">
        <f t="shared" si="15"/>
        <v>0</v>
      </c>
      <c r="AP20" s="48">
        <f t="shared" si="2"/>
        <v>0</v>
      </c>
      <c r="AQ20" s="48">
        <f t="shared" si="2"/>
        <v>0</v>
      </c>
      <c r="AR20" s="48">
        <f t="shared" si="2"/>
        <v>3.5082862370198112E+17</v>
      </c>
      <c r="AS20" s="48">
        <f t="shared" si="2"/>
        <v>9.7897492809967714E+19</v>
      </c>
      <c r="AT20" s="48">
        <f t="shared" si="2"/>
        <v>0</v>
      </c>
      <c r="AU20" s="48">
        <f t="shared" si="2"/>
        <v>0</v>
      </c>
      <c r="AV20" s="48">
        <f t="shared" si="2"/>
        <v>471627487400688</v>
      </c>
    </row>
    <row r="21" spans="1:48" x14ac:dyDescent="0.35">
      <c r="A21" s="91"/>
      <c r="B21" s="15" t="s">
        <v>13</v>
      </c>
      <c r="C21" s="7">
        <v>0</v>
      </c>
      <c r="D21" s="7">
        <v>0</v>
      </c>
      <c r="E21" s="7">
        <v>0</v>
      </c>
      <c r="F21" s="7">
        <v>0</v>
      </c>
      <c r="G21" s="7">
        <v>19</v>
      </c>
      <c r="H21" s="27">
        <v>317820</v>
      </c>
      <c r="I21" s="7">
        <v>0</v>
      </c>
      <c r="J21" s="7">
        <v>0</v>
      </c>
      <c r="K21" s="7">
        <f t="shared" si="3"/>
        <v>317839</v>
      </c>
      <c r="L21" s="8">
        <f>H21/K21</f>
        <v>0.99994022130701388</v>
      </c>
      <c r="N21">
        <f>N20*-1</f>
        <v>2.0607887612203593E-3</v>
      </c>
      <c r="P21" s="91"/>
      <c r="Q21" s="15" t="s">
        <v>13</v>
      </c>
      <c r="R21" s="41">
        <f t="shared" si="4"/>
        <v>0</v>
      </c>
      <c r="S21" s="41">
        <f t="shared" si="1"/>
        <v>0</v>
      </c>
      <c r="T21" s="41">
        <f t="shared" si="1"/>
        <v>0</v>
      </c>
      <c r="U21" s="41">
        <f t="shared" si="1"/>
        <v>0</v>
      </c>
      <c r="V21" s="41">
        <f t="shared" si="1"/>
        <v>3.5148416036631311E-6</v>
      </c>
      <c r="W21" s="27">
        <f t="shared" si="1"/>
        <v>5.8794050446116644E-2</v>
      </c>
      <c r="X21" s="41">
        <f t="shared" si="1"/>
        <v>0</v>
      </c>
      <c r="Y21" s="41">
        <f t="shared" si="1"/>
        <v>0</v>
      </c>
      <c r="Z21" s="7">
        <f t="shared" si="5"/>
        <v>5.8797565287720309E-2</v>
      </c>
      <c r="AB21" s="42" t="s">
        <v>46</v>
      </c>
      <c r="AC21">
        <f>(1/(K24*K24))*((C16*(C24+K16))+(D17*(D24+K17))+(E18*(E24+K18))+(F19*(F24+K19))+(G20*(G24+K20))+(H21*(H24+K21))+(I22*(I24+K22))+(J23*(J24+K23)))</f>
        <v>0.69086437447533755</v>
      </c>
      <c r="AE21" s="7">
        <f t="shared" si="6"/>
        <v>848060</v>
      </c>
      <c r="AF21" s="7">
        <f t="shared" si="7"/>
        <v>319443</v>
      </c>
      <c r="AG21" s="7">
        <f t="shared" si="8"/>
        <v>575814</v>
      </c>
      <c r="AH21" s="7">
        <f t="shared" si="9"/>
        <v>1442801</v>
      </c>
      <c r="AI21" s="7">
        <f t="shared" si="10"/>
        <v>3219518</v>
      </c>
      <c r="AJ21" s="7">
        <f t="shared" si="11"/>
        <v>642609</v>
      </c>
      <c r="AK21" s="7">
        <f t="shared" si="12"/>
        <v>329543</v>
      </c>
      <c r="AL21" s="7">
        <f t="shared" si="13"/>
        <v>570573</v>
      </c>
      <c r="AM21" s="7">
        <f t="shared" si="14"/>
        <v>7948361</v>
      </c>
      <c r="AO21" s="48">
        <f t="shared" si="15"/>
        <v>0</v>
      </c>
      <c r="AP21" s="48">
        <f t="shared" si="2"/>
        <v>0</v>
      </c>
      <c r="AQ21" s="48">
        <f t="shared" si="2"/>
        <v>0</v>
      </c>
      <c r="AR21" s="48">
        <f t="shared" si="2"/>
        <v>0</v>
      </c>
      <c r="AS21" s="48">
        <f t="shared" si="2"/>
        <v>196940626894156</v>
      </c>
      <c r="AT21" s="48">
        <f t="shared" si="2"/>
        <v>1.3124260160931942E+17</v>
      </c>
      <c r="AU21" s="48">
        <f t="shared" si="2"/>
        <v>0</v>
      </c>
      <c r="AV21" s="48">
        <f t="shared" si="2"/>
        <v>0</v>
      </c>
    </row>
    <row r="22" spans="1:48" x14ac:dyDescent="0.35">
      <c r="A22" s="91"/>
      <c r="B22" s="16" t="s">
        <v>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7">
        <v>11704</v>
      </c>
      <c r="J22" s="7">
        <v>0</v>
      </c>
      <c r="K22" s="7">
        <f t="shared" si="3"/>
        <v>11704</v>
      </c>
      <c r="L22" s="8">
        <f>I22/K22</f>
        <v>1</v>
      </c>
      <c r="M22" s="43" t="s">
        <v>57</v>
      </c>
      <c r="N22">
        <f>SQRT(N21)</f>
        <v>4.5395911283069967E-2</v>
      </c>
      <c r="P22" s="91"/>
      <c r="Q22" s="16" t="s">
        <v>1</v>
      </c>
      <c r="R22" s="41">
        <f t="shared" si="4"/>
        <v>0</v>
      </c>
      <c r="S22" s="41">
        <f t="shared" si="1"/>
        <v>0</v>
      </c>
      <c r="T22" s="41">
        <f t="shared" si="1"/>
        <v>0</v>
      </c>
      <c r="U22" s="41">
        <f t="shared" si="1"/>
        <v>0</v>
      </c>
      <c r="V22" s="41">
        <f t="shared" si="1"/>
        <v>0</v>
      </c>
      <c r="W22" s="41">
        <f t="shared" si="1"/>
        <v>0</v>
      </c>
      <c r="X22" s="27">
        <f t="shared" si="1"/>
        <v>2.1651424278564886E-3</v>
      </c>
      <c r="Y22" s="41">
        <f t="shared" si="1"/>
        <v>0</v>
      </c>
      <c r="Z22" s="7">
        <f t="shared" si="5"/>
        <v>2.1651424278564886E-3</v>
      </c>
      <c r="AB22" s="42" t="s">
        <v>47</v>
      </c>
      <c r="AC22" s="45">
        <f>(1/(K24*K24*K24))*AO16</f>
        <v>4.1373150406063715E-3</v>
      </c>
      <c r="AE22" s="7">
        <f t="shared" si="6"/>
        <v>541925</v>
      </c>
      <c r="AF22" s="7">
        <f t="shared" si="7"/>
        <v>13308</v>
      </c>
      <c r="AG22" s="7">
        <f t="shared" si="8"/>
        <v>269679</v>
      </c>
      <c r="AH22" s="7">
        <f t="shared" si="9"/>
        <v>1136666</v>
      </c>
      <c r="AI22" s="7">
        <f t="shared" si="10"/>
        <v>2913383</v>
      </c>
      <c r="AJ22" s="7">
        <f t="shared" si="11"/>
        <v>336474</v>
      </c>
      <c r="AK22" s="7">
        <f t="shared" si="12"/>
        <v>23408</v>
      </c>
      <c r="AL22" s="7">
        <f t="shared" si="13"/>
        <v>264438</v>
      </c>
      <c r="AM22" s="7">
        <f t="shared" si="14"/>
        <v>5499281</v>
      </c>
      <c r="AO22" s="48">
        <f t="shared" si="15"/>
        <v>0</v>
      </c>
      <c r="AP22" s="48">
        <f t="shared" si="2"/>
        <v>0</v>
      </c>
      <c r="AQ22" s="48">
        <f t="shared" si="2"/>
        <v>0</v>
      </c>
      <c r="AR22" s="48">
        <f t="shared" si="2"/>
        <v>0</v>
      </c>
      <c r="AS22" s="48">
        <f t="shared" si="2"/>
        <v>0</v>
      </c>
      <c r="AT22" s="48">
        <f t="shared" si="2"/>
        <v>0</v>
      </c>
      <c r="AU22" s="48">
        <f t="shared" si="2"/>
        <v>6413024966656</v>
      </c>
      <c r="AV22" s="48">
        <f t="shared" si="2"/>
        <v>0</v>
      </c>
    </row>
    <row r="23" spans="1:48" x14ac:dyDescent="0.35">
      <c r="A23" s="91"/>
      <c r="B23" s="16" t="s">
        <v>2</v>
      </c>
      <c r="C23" s="7">
        <v>0</v>
      </c>
      <c r="D23" s="19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27">
        <v>252687</v>
      </c>
      <c r="K23" s="7">
        <f t="shared" si="3"/>
        <v>252687</v>
      </c>
      <c r="L23" s="8">
        <f>J23/K23</f>
        <v>1</v>
      </c>
      <c r="P23" s="91"/>
      <c r="Q23" s="16" t="s">
        <v>2</v>
      </c>
      <c r="R23" s="41">
        <f t="shared" si="4"/>
        <v>0</v>
      </c>
      <c r="S23" s="41">
        <f t="shared" si="1"/>
        <v>0</v>
      </c>
      <c r="T23" s="41">
        <f t="shared" si="1"/>
        <v>0</v>
      </c>
      <c r="U23" s="41">
        <f t="shared" si="1"/>
        <v>0</v>
      </c>
      <c r="V23" s="41">
        <f t="shared" si="1"/>
        <v>0</v>
      </c>
      <c r="W23" s="41">
        <f t="shared" si="1"/>
        <v>0</v>
      </c>
      <c r="X23" s="41">
        <f t="shared" si="1"/>
        <v>0</v>
      </c>
      <c r="Y23" s="27">
        <f t="shared" si="1"/>
        <v>4.6744988437096083E-2</v>
      </c>
      <c r="Z23" s="7">
        <f>SUM(R23:Y23)</f>
        <v>4.6744988437096083E-2</v>
      </c>
      <c r="AB23" s="42" t="s">
        <v>56</v>
      </c>
      <c r="AC23">
        <f>AC18/N22</f>
        <v>6.185376370924736</v>
      </c>
      <c r="AE23" s="7">
        <f t="shared" si="6"/>
        <v>782908</v>
      </c>
      <c r="AF23" s="7">
        <f t="shared" si="7"/>
        <v>254291</v>
      </c>
      <c r="AG23" s="7">
        <f t="shared" si="8"/>
        <v>510662</v>
      </c>
      <c r="AH23" s="7">
        <f t="shared" si="9"/>
        <v>1377649</v>
      </c>
      <c r="AI23" s="7">
        <f t="shared" si="10"/>
        <v>3154366</v>
      </c>
      <c r="AJ23" s="7">
        <f t="shared" si="11"/>
        <v>577457</v>
      </c>
      <c r="AK23" s="7">
        <f t="shared" si="12"/>
        <v>264391</v>
      </c>
      <c r="AL23" s="7">
        <f t="shared" si="13"/>
        <v>505421</v>
      </c>
      <c r="AM23" s="7">
        <f t="shared" si="14"/>
        <v>7427145</v>
      </c>
      <c r="AO23" s="48">
        <f t="shared" si="15"/>
        <v>0</v>
      </c>
      <c r="AP23" s="48">
        <f t="shared" si="2"/>
        <v>0</v>
      </c>
      <c r="AQ23" s="48">
        <f t="shared" si="2"/>
        <v>0</v>
      </c>
      <c r="AR23" s="48">
        <f t="shared" si="2"/>
        <v>0</v>
      </c>
      <c r="AS23" s="48">
        <f t="shared" si="2"/>
        <v>0</v>
      </c>
      <c r="AT23" s="48">
        <f t="shared" si="2"/>
        <v>0</v>
      </c>
      <c r="AU23" s="48">
        <f t="shared" si="2"/>
        <v>0</v>
      </c>
      <c r="AV23" s="48">
        <f t="shared" si="2"/>
        <v>6.4548992000766568E+16</v>
      </c>
    </row>
    <row r="24" spans="1:48" x14ac:dyDescent="0.35">
      <c r="A24" s="85"/>
      <c r="B24" s="4" t="s">
        <v>29</v>
      </c>
      <c r="C24" s="7">
        <f>SUM(C16:C23)</f>
        <v>530221</v>
      </c>
      <c r="D24" s="7">
        <f t="shared" ref="D24:J24" si="16">SUM(D16:D23)</f>
        <v>1604</v>
      </c>
      <c r="E24" s="7">
        <f t="shared" si="16"/>
        <v>257975</v>
      </c>
      <c r="F24" s="7">
        <f t="shared" si="16"/>
        <v>1124962</v>
      </c>
      <c r="G24" s="7">
        <f t="shared" si="16"/>
        <v>2901679</v>
      </c>
      <c r="H24" s="7">
        <f t="shared" si="16"/>
        <v>324770</v>
      </c>
      <c r="I24" s="7">
        <f t="shared" si="16"/>
        <v>11704</v>
      </c>
      <c r="J24" s="7">
        <f t="shared" si="16"/>
        <v>252734</v>
      </c>
      <c r="K24" s="40">
        <f>SUM(C24:J24)</f>
        <v>5405649</v>
      </c>
      <c r="L24" s="34"/>
      <c r="P24" s="85"/>
      <c r="Q24" s="4" t="s">
        <v>29</v>
      </c>
      <c r="R24" s="7">
        <f>SUM(R16:R23)</f>
        <v>9.8086464733466786E-2</v>
      </c>
      <c r="S24" s="7">
        <f t="shared" ref="S24:Z24" si="17">SUM(S16:S23)</f>
        <v>2.9672662801450854E-4</v>
      </c>
      <c r="T24" s="7">
        <f t="shared" si="17"/>
        <v>4.7723224352894535E-2</v>
      </c>
      <c r="U24" s="7">
        <f t="shared" si="17"/>
        <v>0.20810859158632017</v>
      </c>
      <c r="V24" s="7">
        <f t="shared" si="17"/>
        <v>0.53678642471977001</v>
      </c>
      <c r="W24" s="7">
        <f t="shared" si="17"/>
        <v>6.0079742506403945E-2</v>
      </c>
      <c r="X24" s="7">
        <f t="shared" si="17"/>
        <v>2.1651424278564886E-3</v>
      </c>
      <c r="Y24" s="7">
        <f t="shared" si="17"/>
        <v>4.6753683045273567E-2</v>
      </c>
      <c r="Z24" s="9">
        <f t="shared" si="17"/>
        <v>1</v>
      </c>
    </row>
    <row r="25" spans="1:48" x14ac:dyDescent="0.35">
      <c r="A25" s="94" t="s">
        <v>35</v>
      </c>
      <c r="B25" s="94"/>
      <c r="C25" s="31">
        <f>C16/C24</f>
        <v>0.99446645832586789</v>
      </c>
      <c r="D25" s="31">
        <f>D17/D24</f>
        <v>0</v>
      </c>
      <c r="E25" s="31">
        <f>E18/E24</f>
        <v>0.93086927027812771</v>
      </c>
      <c r="F25" s="31">
        <f>F19/F24</f>
        <v>0.93536315004417925</v>
      </c>
      <c r="G25" s="31">
        <f>G20/G24</f>
        <v>0.99717163752434368</v>
      </c>
      <c r="H25" s="31">
        <f>H21/H24</f>
        <v>0.97860024016996638</v>
      </c>
      <c r="I25" s="31">
        <f>I22/I24</f>
        <v>1</v>
      </c>
      <c r="J25" s="31">
        <f>J23/J24</f>
        <v>0.99981403372715982</v>
      </c>
      <c r="K25" s="34"/>
      <c r="L25" s="34"/>
    </row>
    <row r="26" spans="1:48" ht="18.5" x14ac:dyDescent="0.45">
      <c r="A26" s="25"/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36" t="s">
        <v>37</v>
      </c>
      <c r="M26" s="22">
        <f>(C16+D17+E18+F19+G20+H21+I22+J23)/K24</f>
        <v>0.97959726944905223</v>
      </c>
    </row>
    <row r="27" spans="1:48" ht="21" x14ac:dyDescent="0.5">
      <c r="B27" s="23" t="s">
        <v>30</v>
      </c>
    </row>
    <row r="29" spans="1:48" x14ac:dyDescent="0.35">
      <c r="A29" s="84" t="s">
        <v>31</v>
      </c>
      <c r="B29" s="80">
        <v>2014</v>
      </c>
      <c r="C29" s="81"/>
      <c r="D29" s="81"/>
      <c r="E29" s="81"/>
      <c r="F29" s="81"/>
      <c r="G29" s="81"/>
      <c r="H29" s="81"/>
      <c r="I29" s="81"/>
      <c r="J29" s="81"/>
      <c r="K29" s="82"/>
      <c r="L29" s="86" t="s">
        <v>36</v>
      </c>
      <c r="P29" s="87" t="s">
        <v>31</v>
      </c>
      <c r="Q29" s="80">
        <v>2014</v>
      </c>
      <c r="R29" s="81"/>
      <c r="S29" s="81"/>
      <c r="T29" s="81"/>
      <c r="U29" s="81"/>
      <c r="V29" s="81"/>
      <c r="W29" s="81"/>
      <c r="X29" s="81"/>
      <c r="Y29" s="81"/>
      <c r="Z29" s="82"/>
    </row>
    <row r="30" spans="1:48" x14ac:dyDescent="0.35">
      <c r="A30" s="85"/>
      <c r="B30" s="7"/>
      <c r="C30" s="7" t="s">
        <v>8</v>
      </c>
      <c r="D30" s="7" t="s">
        <v>0</v>
      </c>
      <c r="E30" s="7" t="s">
        <v>11</v>
      </c>
      <c r="F30" s="7" t="s">
        <v>3</v>
      </c>
      <c r="G30" s="7" t="s">
        <v>10</v>
      </c>
      <c r="H30" s="7" t="s">
        <v>19</v>
      </c>
      <c r="I30" s="7" t="s">
        <v>20</v>
      </c>
      <c r="J30" s="7" t="s">
        <v>2</v>
      </c>
      <c r="K30" s="20" t="s">
        <v>29</v>
      </c>
      <c r="L30" s="86"/>
      <c r="P30" s="88"/>
      <c r="Q30" s="7"/>
      <c r="R30" s="7" t="s">
        <v>8</v>
      </c>
      <c r="S30" s="7" t="s">
        <v>0</v>
      </c>
      <c r="T30" s="7" t="s">
        <v>11</v>
      </c>
      <c r="U30" s="7" t="s">
        <v>3</v>
      </c>
      <c r="V30" s="7" t="s">
        <v>10</v>
      </c>
      <c r="W30" s="7" t="s">
        <v>19</v>
      </c>
      <c r="X30" s="7" t="s">
        <v>20</v>
      </c>
      <c r="Y30" s="7" t="s">
        <v>2</v>
      </c>
      <c r="Z30" s="20" t="s">
        <v>29</v>
      </c>
      <c r="AE30" s="89" t="s">
        <v>53</v>
      </c>
      <c r="AF30" s="89"/>
      <c r="AG30" s="89"/>
      <c r="AH30" s="89"/>
      <c r="AI30" s="89"/>
      <c r="AJ30" s="89"/>
      <c r="AK30" s="89"/>
      <c r="AL30" s="89"/>
      <c r="AM30" s="89"/>
      <c r="AO30" s="90" t="s">
        <v>54</v>
      </c>
      <c r="AP30" s="90"/>
      <c r="AQ30" s="90"/>
      <c r="AR30" s="90"/>
      <c r="AS30" s="90"/>
      <c r="AT30" s="90"/>
      <c r="AU30" s="90"/>
      <c r="AV30" s="90"/>
    </row>
    <row r="31" spans="1:48" x14ac:dyDescent="0.35">
      <c r="A31" s="84">
        <v>2011</v>
      </c>
      <c r="B31" s="15" t="s">
        <v>8</v>
      </c>
      <c r="C31" s="27">
        <v>385884</v>
      </c>
      <c r="D31" s="7">
        <v>0</v>
      </c>
      <c r="E31" s="7">
        <v>106811</v>
      </c>
      <c r="F31" s="7">
        <v>30</v>
      </c>
      <c r="G31" s="7">
        <v>34993</v>
      </c>
      <c r="H31" s="15">
        <v>2503</v>
      </c>
      <c r="I31" s="7">
        <v>0</v>
      </c>
      <c r="J31" s="7">
        <v>0</v>
      </c>
      <c r="K31" s="7">
        <f>SUM(C31:J31)</f>
        <v>530221</v>
      </c>
      <c r="L31" s="8">
        <f>C31/K31</f>
        <v>0.72777954852787796</v>
      </c>
      <c r="M31" s="43" t="s">
        <v>49</v>
      </c>
      <c r="N31">
        <f>C31+D32+E33+F34+G35+H36+I37+J38</f>
        <v>3711400</v>
      </c>
      <c r="P31" s="84">
        <v>2011</v>
      </c>
      <c r="Q31" s="15" t="s">
        <v>8</v>
      </c>
      <c r="R31" s="27">
        <f>C31/$K$24</f>
        <v>7.1385323020418084E-2</v>
      </c>
      <c r="S31" s="41">
        <f t="shared" ref="S31:Y38" si="18">D31/$K$24</f>
        <v>0</v>
      </c>
      <c r="T31" s="41">
        <f t="shared" si="18"/>
        <v>1.9759144554150666E-2</v>
      </c>
      <c r="U31" s="41">
        <f t="shared" si="18"/>
        <v>5.5497499005207327E-6</v>
      </c>
      <c r="V31" s="41">
        <f t="shared" si="18"/>
        <v>6.4734132756307334E-3</v>
      </c>
      <c r="W31" s="41">
        <f t="shared" si="18"/>
        <v>4.6303413336677983E-4</v>
      </c>
      <c r="X31" s="41">
        <f t="shared" si="18"/>
        <v>0</v>
      </c>
      <c r="Y31" s="41">
        <f t="shared" si="18"/>
        <v>0</v>
      </c>
      <c r="Z31" s="7">
        <f>SUM(R31:Y31)</f>
        <v>9.8086464733466786E-2</v>
      </c>
      <c r="AB31" t="s">
        <v>42</v>
      </c>
      <c r="AC31">
        <f>R31+S32+T33+U34+V35+W36+X37+Y38</f>
        <v>0.68657805935975491</v>
      </c>
      <c r="AE31" s="7">
        <f>$C$24+K31</f>
        <v>1060442</v>
      </c>
      <c r="AF31" s="7">
        <f>$D$24+K31</f>
        <v>531825</v>
      </c>
      <c r="AG31" s="7">
        <f>$E$24+K31</f>
        <v>788196</v>
      </c>
      <c r="AH31" s="7">
        <f>$F$24+K31</f>
        <v>1655183</v>
      </c>
      <c r="AI31" s="7">
        <f>$G$24+K31</f>
        <v>3431900</v>
      </c>
      <c r="AJ31" s="7">
        <f>$H$24+K31</f>
        <v>854991</v>
      </c>
      <c r="AK31" s="7">
        <f>$I$24+K31</f>
        <v>541925</v>
      </c>
      <c r="AL31" s="7">
        <f>$J$24+K31</f>
        <v>782955</v>
      </c>
      <c r="AM31" s="7">
        <f>SUM(AE31:AL31)</f>
        <v>9647417</v>
      </c>
      <c r="AO31" s="48">
        <f>C31*(AE31*AE31)</f>
        <v>4.3394092653120179E+17</v>
      </c>
      <c r="AP31" s="48">
        <f t="shared" ref="AP31:AV38" si="19">D31*(AF31*AF31)</f>
        <v>0</v>
      </c>
      <c r="AQ31" s="48">
        <f t="shared" si="19"/>
        <v>6.6356647177907376E+16</v>
      </c>
      <c r="AR31" s="48">
        <f t="shared" si="19"/>
        <v>82188922904670</v>
      </c>
      <c r="AS31" s="48">
        <f t="shared" si="19"/>
        <v>4.1214537078672998E+17</v>
      </c>
      <c r="AT31" s="48">
        <f t="shared" si="19"/>
        <v>1829717054032743</v>
      </c>
      <c r="AU31" s="48">
        <f t="shared" si="19"/>
        <v>0</v>
      </c>
      <c r="AV31" s="48">
        <f t="shared" si="19"/>
        <v>0</v>
      </c>
    </row>
    <row r="32" spans="1:48" x14ac:dyDescent="0.35">
      <c r="A32" s="91"/>
      <c r="B32" s="16" t="s">
        <v>0</v>
      </c>
      <c r="C32" s="7">
        <v>0</v>
      </c>
      <c r="D32" s="27">
        <v>1592</v>
      </c>
      <c r="E32" s="7">
        <v>0</v>
      </c>
      <c r="F32" s="7">
        <v>0</v>
      </c>
      <c r="G32" s="7">
        <v>700</v>
      </c>
      <c r="H32" s="7">
        <v>0</v>
      </c>
      <c r="I32" s="7">
        <v>0</v>
      </c>
      <c r="J32" s="19">
        <v>0</v>
      </c>
      <c r="K32" s="7">
        <f t="shared" ref="K32:K37" si="20">SUM(C32:J32)</f>
        <v>2292</v>
      </c>
      <c r="L32" s="8">
        <f>D32/K32</f>
        <v>0.69458987783595116</v>
      </c>
      <c r="M32" s="43" t="s">
        <v>51</v>
      </c>
      <c r="N32" s="24">
        <f>C39*K31+D39*K32+E39*K33+F39*K34+G39*K35+H39*K36+I39*K37+J39*K38</f>
        <v>9336084560536</v>
      </c>
      <c r="P32" s="91"/>
      <c r="Q32" s="16" t="s">
        <v>0</v>
      </c>
      <c r="R32" s="41">
        <f t="shared" ref="R32:R38" si="21">C32/$K$24</f>
        <v>0</v>
      </c>
      <c r="S32" s="27">
        <f t="shared" si="18"/>
        <v>2.9450672805430021E-4</v>
      </c>
      <c r="T32" s="41">
        <f t="shared" si="18"/>
        <v>0</v>
      </c>
      <c r="U32" s="41">
        <f t="shared" si="18"/>
        <v>0</v>
      </c>
      <c r="V32" s="41">
        <f t="shared" si="18"/>
        <v>1.2949416434548377E-4</v>
      </c>
      <c r="W32" s="41">
        <f t="shared" si="18"/>
        <v>0</v>
      </c>
      <c r="X32" s="41">
        <f t="shared" si="18"/>
        <v>0</v>
      </c>
      <c r="Y32" s="41">
        <f t="shared" si="18"/>
        <v>0</v>
      </c>
      <c r="Z32" s="7">
        <f t="shared" ref="Z32:Z37" si="22">SUM(R32:Y32)</f>
        <v>4.2400089239978396E-4</v>
      </c>
      <c r="AB32" t="s">
        <v>43</v>
      </c>
      <c r="AC32">
        <f>R39*Z31+S39*Z32+T39*Z33+U39*Z34+V39*Z35+W39*Z36+X39*Z37+Y39*Z38</f>
        <v>0.31949869701792721</v>
      </c>
      <c r="AE32" s="7">
        <f t="shared" ref="AE32:AE38" si="23">$C$24+K32</f>
        <v>532513</v>
      </c>
      <c r="AF32" s="7">
        <f t="shared" ref="AF32:AF38" si="24">$D$24+K32</f>
        <v>3896</v>
      </c>
      <c r="AG32" s="7">
        <f t="shared" ref="AG32:AG38" si="25">$E$24+K32</f>
        <v>260267</v>
      </c>
      <c r="AH32" s="7">
        <f t="shared" ref="AH32:AH38" si="26">$F$24+K32</f>
        <v>1127254</v>
      </c>
      <c r="AI32" s="7">
        <f t="shared" ref="AI32:AI38" si="27">$G$24+K32</f>
        <v>2903971</v>
      </c>
      <c r="AJ32" s="7">
        <f t="shared" ref="AJ32:AJ38" si="28">$H$24+K32</f>
        <v>327062</v>
      </c>
      <c r="AK32" s="7">
        <f t="shared" ref="AK32:AK38" si="29">$I$24+K32</f>
        <v>13996</v>
      </c>
      <c r="AL32" s="7">
        <f t="shared" ref="AL32:AL38" si="30">$J$24+K32</f>
        <v>255026</v>
      </c>
      <c r="AM32" s="7">
        <f t="shared" ref="AM32:AM38" si="31">SUM(AE32:AL32)</f>
        <v>5423985</v>
      </c>
      <c r="AO32" s="48">
        <f t="shared" ref="AO32:AO38" si="32">C32*(AE32*AE32)</f>
        <v>0</v>
      </c>
      <c r="AP32" s="48">
        <f t="shared" si="19"/>
        <v>24164675072</v>
      </c>
      <c r="AQ32" s="48">
        <f t="shared" si="19"/>
        <v>0</v>
      </c>
      <c r="AR32" s="48">
        <f t="shared" si="19"/>
        <v>0</v>
      </c>
      <c r="AS32" s="48">
        <f t="shared" si="19"/>
        <v>5903133298188700</v>
      </c>
      <c r="AT32" s="48">
        <f t="shared" si="19"/>
        <v>0</v>
      </c>
      <c r="AU32" s="48">
        <f t="shared" si="19"/>
        <v>0</v>
      </c>
      <c r="AV32" s="48">
        <f t="shared" si="19"/>
        <v>0</v>
      </c>
    </row>
    <row r="33" spans="1:48" x14ac:dyDescent="0.35">
      <c r="A33" s="91"/>
      <c r="B33" s="16" t="s">
        <v>11</v>
      </c>
      <c r="C33" s="15">
        <v>28545</v>
      </c>
      <c r="D33" s="7">
        <v>0</v>
      </c>
      <c r="E33" s="27">
        <v>174570</v>
      </c>
      <c r="F33" s="7">
        <v>22722</v>
      </c>
      <c r="G33" s="7">
        <v>28688</v>
      </c>
      <c r="H33" s="7">
        <v>3310</v>
      </c>
      <c r="I33" s="7">
        <v>140</v>
      </c>
      <c r="J33" s="7">
        <v>0</v>
      </c>
      <c r="K33" s="7">
        <f t="shared" si="20"/>
        <v>257975</v>
      </c>
      <c r="L33" s="8">
        <f>E33/K33</f>
        <v>0.67669347805019864</v>
      </c>
      <c r="P33" s="91"/>
      <c r="Q33" s="16" t="s">
        <v>11</v>
      </c>
      <c r="R33" s="41">
        <f t="shared" si="21"/>
        <v>5.2805870303454776E-3</v>
      </c>
      <c r="S33" s="41">
        <f t="shared" si="18"/>
        <v>0</v>
      </c>
      <c r="T33" s="27">
        <f t="shared" si="18"/>
        <v>3.2293994671130144E-2</v>
      </c>
      <c r="U33" s="41">
        <f t="shared" si="18"/>
        <v>4.2033805746544035E-3</v>
      </c>
      <c r="V33" s="41">
        <f t="shared" si="18"/>
        <v>5.3070408382046262E-3</v>
      </c>
      <c r="W33" s="41">
        <f t="shared" si="18"/>
        <v>6.1232240569078749E-4</v>
      </c>
      <c r="X33" s="41">
        <f t="shared" si="18"/>
        <v>2.5898832869096754E-5</v>
      </c>
      <c r="Y33" s="41">
        <f t="shared" si="18"/>
        <v>0</v>
      </c>
      <c r="Z33" s="7">
        <f t="shared" si="22"/>
        <v>4.7723224352894535E-2</v>
      </c>
      <c r="AB33" t="s">
        <v>44</v>
      </c>
      <c r="AC33">
        <f>(AC31-AC32)/1-AC32</f>
        <v>4.7580665323900484E-2</v>
      </c>
      <c r="AE33" s="7">
        <f t="shared" si="23"/>
        <v>788196</v>
      </c>
      <c r="AF33" s="7">
        <f t="shared" si="24"/>
        <v>259579</v>
      </c>
      <c r="AG33" s="7">
        <f t="shared" si="25"/>
        <v>515950</v>
      </c>
      <c r="AH33" s="7">
        <f t="shared" si="26"/>
        <v>1382937</v>
      </c>
      <c r="AI33" s="7">
        <f t="shared" si="27"/>
        <v>3159654</v>
      </c>
      <c r="AJ33" s="7">
        <f t="shared" si="28"/>
        <v>582745</v>
      </c>
      <c r="AK33" s="7">
        <f t="shared" si="29"/>
        <v>269679</v>
      </c>
      <c r="AL33" s="7">
        <f t="shared" si="30"/>
        <v>510709</v>
      </c>
      <c r="AM33" s="7">
        <f t="shared" si="31"/>
        <v>7469449</v>
      </c>
      <c r="AO33" s="48">
        <f t="shared" si="32"/>
        <v>1.773366501290472E+16</v>
      </c>
      <c r="AP33" s="48">
        <f t="shared" si="19"/>
        <v>0</v>
      </c>
      <c r="AQ33" s="48">
        <f t="shared" si="19"/>
        <v>4.6471302544425E+16</v>
      </c>
      <c r="AR33" s="48">
        <f t="shared" si="19"/>
        <v>4.3456160057907616E+16</v>
      </c>
      <c r="AS33" s="48">
        <f t="shared" si="19"/>
        <v>2.8640416361105261E+17</v>
      </c>
      <c r="AT33" s="48">
        <f t="shared" si="19"/>
        <v>1124048642932750</v>
      </c>
      <c r="AU33" s="48">
        <f t="shared" si="19"/>
        <v>10181746825740</v>
      </c>
      <c r="AV33" s="48">
        <f t="shared" si="19"/>
        <v>0</v>
      </c>
    </row>
    <row r="34" spans="1:48" x14ac:dyDescent="0.35">
      <c r="A34" s="91"/>
      <c r="B34" s="16" t="s">
        <v>3</v>
      </c>
      <c r="C34" s="7">
        <v>42757</v>
      </c>
      <c r="D34" s="7">
        <v>0</v>
      </c>
      <c r="E34" s="7">
        <v>764626</v>
      </c>
      <c r="F34" s="27">
        <v>67650</v>
      </c>
      <c r="G34" s="7">
        <v>185313</v>
      </c>
      <c r="H34" s="7">
        <v>63486</v>
      </c>
      <c r="I34" s="7">
        <v>1130</v>
      </c>
      <c r="J34" s="7">
        <v>0</v>
      </c>
      <c r="K34" s="7">
        <f t="shared" si="20"/>
        <v>1124962</v>
      </c>
      <c r="L34" s="8">
        <f>F34/K34</f>
        <v>6.0135364572314443E-2</v>
      </c>
      <c r="M34" s="43" t="s">
        <v>52</v>
      </c>
      <c r="N34">
        <f>((C31*(C39+K31))+(D32*(D39+K32))+(E33*(E39+K33))+(F34*(F39+K34))+(G35*(G39+K35))+(H36*(H39+K36))+(I37*(I39+K37))+(J38*(J39+K38)))</f>
        <v>15387260738816</v>
      </c>
      <c r="P34" s="91"/>
      <c r="Q34" s="16" t="s">
        <v>3</v>
      </c>
      <c r="R34" s="41">
        <f t="shared" si="21"/>
        <v>7.9096885498854998E-3</v>
      </c>
      <c r="S34" s="41">
        <f t="shared" si="18"/>
        <v>0</v>
      </c>
      <c r="T34" s="41">
        <f t="shared" si="18"/>
        <v>0.14144943558118553</v>
      </c>
      <c r="U34" s="27">
        <f t="shared" si="18"/>
        <v>1.2514686025674253E-2</v>
      </c>
      <c r="V34" s="41">
        <f t="shared" si="18"/>
        <v>3.4281360110506622E-2</v>
      </c>
      <c r="W34" s="41">
        <f t="shared" si="18"/>
        <v>1.1744380739481976E-2</v>
      </c>
      <c r="X34" s="41">
        <f t="shared" si="18"/>
        <v>2.0904057958628095E-4</v>
      </c>
      <c r="Y34" s="41">
        <f t="shared" si="18"/>
        <v>0</v>
      </c>
      <c r="Z34" s="7">
        <f t="shared" si="22"/>
        <v>0.20810859158632017</v>
      </c>
      <c r="AB34" s="42" t="s">
        <v>48</v>
      </c>
      <c r="AC34">
        <f>1/K39*(C31+D32+E33+F34+G35+H36+I37+J38)</f>
        <v>0.63687097536976922</v>
      </c>
      <c r="AE34" s="7">
        <f t="shared" si="23"/>
        <v>1655183</v>
      </c>
      <c r="AF34" s="7">
        <f t="shared" si="24"/>
        <v>1126566</v>
      </c>
      <c r="AG34" s="7">
        <f t="shared" si="25"/>
        <v>1382937</v>
      </c>
      <c r="AH34" s="7">
        <f t="shared" si="26"/>
        <v>2249924</v>
      </c>
      <c r="AI34" s="7">
        <f t="shared" si="27"/>
        <v>4026641</v>
      </c>
      <c r="AJ34" s="7">
        <f t="shared" si="28"/>
        <v>1449732</v>
      </c>
      <c r="AK34" s="7">
        <f t="shared" si="29"/>
        <v>1136666</v>
      </c>
      <c r="AL34" s="7">
        <f t="shared" si="30"/>
        <v>1377696</v>
      </c>
      <c r="AM34" s="7">
        <f t="shared" si="31"/>
        <v>14405345</v>
      </c>
      <c r="AO34" s="48">
        <f t="shared" si="32"/>
        <v>1.1713839255449917E+17</v>
      </c>
      <c r="AP34" s="48">
        <f t="shared" si="19"/>
        <v>0</v>
      </c>
      <c r="AQ34" s="48">
        <f t="shared" si="19"/>
        <v>1.4623585001512927E+18</v>
      </c>
      <c r="AR34" s="48">
        <f t="shared" si="19"/>
        <v>3.4245498909074637E+17</v>
      </c>
      <c r="AS34" s="48">
        <f t="shared" si="19"/>
        <v>3.004634913646507E+18</v>
      </c>
      <c r="AT34" s="48">
        <f t="shared" si="19"/>
        <v>1.3342997824061846E+17</v>
      </c>
      <c r="AU34" s="48">
        <f t="shared" si="19"/>
        <v>1459970842978280</v>
      </c>
      <c r="AV34" s="48">
        <f t="shared" si="19"/>
        <v>0</v>
      </c>
    </row>
    <row r="35" spans="1:48" x14ac:dyDescent="0.35">
      <c r="A35" s="91"/>
      <c r="B35" s="16" t="s">
        <v>10</v>
      </c>
      <c r="C35" s="7">
        <v>5571</v>
      </c>
      <c r="D35" s="7">
        <v>0</v>
      </c>
      <c r="E35" s="7">
        <v>250430</v>
      </c>
      <c r="F35" s="7">
        <v>51196</v>
      </c>
      <c r="G35" s="27">
        <v>2459118</v>
      </c>
      <c r="H35" s="7">
        <v>134005</v>
      </c>
      <c r="I35" s="15">
        <v>1341</v>
      </c>
      <c r="J35" s="7">
        <v>10</v>
      </c>
      <c r="K35" s="7">
        <f t="shared" si="20"/>
        <v>2901671</v>
      </c>
      <c r="L35" s="8">
        <f>G35/K35</f>
        <v>0.84748339835908348</v>
      </c>
      <c r="M35" s="43" t="s">
        <v>55</v>
      </c>
      <c r="N35">
        <f>(1/K39)*((AC34*(1-AC34))/((1-AC35)*(1-AC35)))+((2*(1-AC34))*(2*AC34*AC35-AC36))/((1-AC35)*(1-AC35)*(1-AC35))+(((1-AC34)*(1-AC34))*(AC37-4*(AC35*AC35)))/((1-AC35)*(1-AC35)*(1-AC35)*(1-AC35))</f>
        <v>-0.33925494925720834</v>
      </c>
      <c r="P35" s="91"/>
      <c r="Q35" s="16" t="s">
        <v>10</v>
      </c>
      <c r="R35" s="41">
        <f t="shared" si="21"/>
        <v>1.0305885565267002E-3</v>
      </c>
      <c r="S35" s="41">
        <f t="shared" si="18"/>
        <v>0</v>
      </c>
      <c r="T35" s="41">
        <f t="shared" si="18"/>
        <v>4.6327462252913572E-2</v>
      </c>
      <c r="U35" s="41">
        <f t="shared" si="18"/>
        <v>9.4708331969019822E-3</v>
      </c>
      <c r="V35" s="27">
        <f t="shared" si="18"/>
        <v>0.4549163291956248</v>
      </c>
      <c r="W35" s="41">
        <f t="shared" si="18"/>
        <v>2.4789807847309362E-2</v>
      </c>
      <c r="X35" s="41">
        <f t="shared" si="18"/>
        <v>2.4807382055327677E-4</v>
      </c>
      <c r="Y35" s="41">
        <f t="shared" si="18"/>
        <v>1.849916633506911E-6</v>
      </c>
      <c r="Z35" s="7">
        <f t="shared" si="22"/>
        <v>0.53678494478646321</v>
      </c>
      <c r="AB35" s="42" t="s">
        <v>45</v>
      </c>
      <c r="AC35" s="44">
        <f>(1/(K39*K39))*N32</f>
        <v>0.2749110291090493</v>
      </c>
      <c r="AE35" s="7">
        <f t="shared" si="23"/>
        <v>3431892</v>
      </c>
      <c r="AF35" s="7">
        <f t="shared" si="24"/>
        <v>2903275</v>
      </c>
      <c r="AG35" s="7">
        <f t="shared" si="25"/>
        <v>3159646</v>
      </c>
      <c r="AH35" s="7">
        <f t="shared" si="26"/>
        <v>4026633</v>
      </c>
      <c r="AI35" s="7">
        <f t="shared" si="27"/>
        <v>5803350</v>
      </c>
      <c r="AJ35" s="7">
        <f t="shared" si="28"/>
        <v>3226441</v>
      </c>
      <c r="AK35" s="7">
        <f t="shared" si="29"/>
        <v>2913375</v>
      </c>
      <c r="AL35" s="7">
        <f t="shared" si="30"/>
        <v>3154405</v>
      </c>
      <c r="AM35" s="7">
        <f t="shared" si="31"/>
        <v>28619017</v>
      </c>
      <c r="AO35" s="48">
        <f t="shared" si="32"/>
        <v>6.5614584519828144E+16</v>
      </c>
      <c r="AP35" s="48">
        <f t="shared" si="19"/>
        <v>0</v>
      </c>
      <c r="AQ35" s="48">
        <f t="shared" si="19"/>
        <v>2.5001335573524859E+18</v>
      </c>
      <c r="AR35" s="48">
        <f t="shared" si="19"/>
        <v>8.3008033872120998E+17</v>
      </c>
      <c r="AS35" s="48">
        <f t="shared" si="19"/>
        <v>8.2820318442931749E+19</v>
      </c>
      <c r="AT35" s="48">
        <f t="shared" si="19"/>
        <v>1.3949815341560865E+18</v>
      </c>
      <c r="AU35" s="48">
        <f t="shared" si="19"/>
        <v>1.1382077967328124E+16</v>
      </c>
      <c r="AV35" s="48">
        <f t="shared" si="19"/>
        <v>99502709040250</v>
      </c>
    </row>
    <row r="36" spans="1:48" x14ac:dyDescent="0.35">
      <c r="A36" s="91"/>
      <c r="B36" s="15" t="s">
        <v>13</v>
      </c>
      <c r="C36" s="7">
        <v>2</v>
      </c>
      <c r="D36" s="7">
        <v>0</v>
      </c>
      <c r="E36" s="7">
        <v>8092</v>
      </c>
      <c r="F36" s="7">
        <v>29847</v>
      </c>
      <c r="G36" s="7">
        <v>88126</v>
      </c>
      <c r="H36" s="27">
        <v>198242</v>
      </c>
      <c r="I36" s="7">
        <v>94</v>
      </c>
      <c r="J36" s="15">
        <v>367</v>
      </c>
      <c r="K36" s="7">
        <f t="shared" si="20"/>
        <v>324770</v>
      </c>
      <c r="L36" s="8">
        <f>H36/K36</f>
        <v>0.6104073652123041</v>
      </c>
      <c r="N36">
        <f>N35*-1</f>
        <v>0.33925494925720834</v>
      </c>
      <c r="P36" s="91"/>
      <c r="Q36" s="15" t="s">
        <v>13</v>
      </c>
      <c r="R36" s="41">
        <f t="shared" si="21"/>
        <v>3.6998332670138222E-7</v>
      </c>
      <c r="S36" s="41">
        <f t="shared" si="18"/>
        <v>0</v>
      </c>
      <c r="T36" s="41">
        <f t="shared" si="18"/>
        <v>1.4969525398337924E-3</v>
      </c>
      <c r="U36" s="41">
        <f t="shared" si="18"/>
        <v>5.5214461760280777E-3</v>
      </c>
      <c r="V36" s="41">
        <f t="shared" si="18"/>
        <v>1.6302575324443003E-2</v>
      </c>
      <c r="W36" s="27">
        <f t="shared" si="18"/>
        <v>3.6673117325967702E-2</v>
      </c>
      <c r="X36" s="41">
        <f t="shared" si="18"/>
        <v>1.7389216354964962E-5</v>
      </c>
      <c r="Y36" s="41">
        <f t="shared" si="18"/>
        <v>6.7891940449703631E-5</v>
      </c>
      <c r="Z36" s="7">
        <f t="shared" si="22"/>
        <v>6.0079742506403952E-2</v>
      </c>
      <c r="AB36" s="42" t="s">
        <v>46</v>
      </c>
      <c r="AC36">
        <f>(1/(K39*K39))*((C31*(C39+K31))+(D32*(D39+K32))+(E33*(E39+K33))+(F34*(F39+K34))+(G35*(G39+K35))+(H36*(H39+K36))+(I37*(I39+K37))+(J38*(J39+K38)))</f>
        <v>0.45309440563103881</v>
      </c>
      <c r="AE36" s="7">
        <f t="shared" si="23"/>
        <v>854991</v>
      </c>
      <c r="AF36" s="7">
        <f t="shared" si="24"/>
        <v>326374</v>
      </c>
      <c r="AG36" s="7">
        <f t="shared" si="25"/>
        <v>582745</v>
      </c>
      <c r="AH36" s="7">
        <f t="shared" si="26"/>
        <v>1449732</v>
      </c>
      <c r="AI36" s="7">
        <f t="shared" si="27"/>
        <v>3226449</v>
      </c>
      <c r="AJ36" s="7">
        <f t="shared" si="28"/>
        <v>649540</v>
      </c>
      <c r="AK36" s="7">
        <f t="shared" si="29"/>
        <v>336474</v>
      </c>
      <c r="AL36" s="7">
        <f t="shared" si="30"/>
        <v>577504</v>
      </c>
      <c r="AM36" s="7">
        <f t="shared" si="31"/>
        <v>8003809</v>
      </c>
      <c r="AO36" s="48">
        <f t="shared" si="32"/>
        <v>1462019220162</v>
      </c>
      <c r="AP36" s="48">
        <f t="shared" si="19"/>
        <v>0</v>
      </c>
      <c r="AQ36" s="48">
        <f t="shared" si="19"/>
        <v>2747976319822300</v>
      </c>
      <c r="AR36" s="48">
        <f t="shared" si="19"/>
        <v>6.2730122555330928E+16</v>
      </c>
      <c r="AS36" s="48">
        <f t="shared" si="19"/>
        <v>9.1738929378173773E+17</v>
      </c>
      <c r="AT36" s="48">
        <f t="shared" si="19"/>
        <v>8.36387382320072E+16</v>
      </c>
      <c r="AU36" s="48">
        <f t="shared" si="19"/>
        <v>10642186751544</v>
      </c>
      <c r="AV36" s="48">
        <f t="shared" si="19"/>
        <v>122398489295872</v>
      </c>
    </row>
    <row r="37" spans="1:48" x14ac:dyDescent="0.35">
      <c r="A37" s="91"/>
      <c r="B37" s="16" t="s">
        <v>1</v>
      </c>
      <c r="C37" s="7">
        <v>0</v>
      </c>
      <c r="D37" s="7">
        <v>0</v>
      </c>
      <c r="E37" s="7">
        <v>11616</v>
      </c>
      <c r="F37" s="7">
        <v>11</v>
      </c>
      <c r="G37" s="15">
        <v>63</v>
      </c>
      <c r="H37" s="7">
        <v>1</v>
      </c>
      <c r="I37" s="27">
        <v>0</v>
      </c>
      <c r="J37" s="7">
        <v>0</v>
      </c>
      <c r="K37" s="7">
        <f t="shared" si="20"/>
        <v>11691</v>
      </c>
      <c r="L37" s="8">
        <f>I37/K37</f>
        <v>0</v>
      </c>
      <c r="M37" s="43" t="s">
        <v>57</v>
      </c>
      <c r="N37">
        <f>SQRT(N36)</f>
        <v>0.58245596336307548</v>
      </c>
      <c r="P37" s="91"/>
      <c r="Q37" s="16" t="s">
        <v>1</v>
      </c>
      <c r="R37" s="41">
        <f t="shared" si="21"/>
        <v>0</v>
      </c>
      <c r="S37" s="41">
        <f t="shared" si="18"/>
        <v>0</v>
      </c>
      <c r="T37" s="41">
        <f t="shared" si="18"/>
        <v>2.148863161481628E-3</v>
      </c>
      <c r="U37" s="41">
        <f t="shared" si="18"/>
        <v>2.034908296857602E-6</v>
      </c>
      <c r="V37" s="41">
        <f t="shared" si="18"/>
        <v>1.165447479109354E-5</v>
      </c>
      <c r="W37" s="41">
        <f t="shared" si="18"/>
        <v>1.8499166335069111E-7</v>
      </c>
      <c r="X37" s="27">
        <f t="shared" si="18"/>
        <v>0</v>
      </c>
      <c r="Y37" s="41">
        <f t="shared" si="18"/>
        <v>0</v>
      </c>
      <c r="Z37" s="7">
        <f t="shared" si="22"/>
        <v>2.1627375362329297E-3</v>
      </c>
      <c r="AB37" s="42" t="s">
        <v>47</v>
      </c>
      <c r="AC37" s="45">
        <f>(1/(K39*K39*K39))*AO31</f>
        <v>2.1926620113586676E-3</v>
      </c>
      <c r="AE37" s="7">
        <f t="shared" si="23"/>
        <v>541912</v>
      </c>
      <c r="AF37" s="7">
        <f t="shared" si="24"/>
        <v>13295</v>
      </c>
      <c r="AG37" s="7">
        <f t="shared" si="25"/>
        <v>269666</v>
      </c>
      <c r="AH37" s="7">
        <f t="shared" si="26"/>
        <v>1136653</v>
      </c>
      <c r="AI37" s="7">
        <f t="shared" si="27"/>
        <v>2913370</v>
      </c>
      <c r="AJ37" s="7">
        <f t="shared" si="28"/>
        <v>336461</v>
      </c>
      <c r="AK37" s="7">
        <f t="shared" si="29"/>
        <v>23395</v>
      </c>
      <c r="AL37" s="7">
        <f t="shared" si="30"/>
        <v>264425</v>
      </c>
      <c r="AM37" s="7">
        <f t="shared" si="31"/>
        <v>5499177</v>
      </c>
      <c r="AO37" s="48">
        <f t="shared" si="32"/>
        <v>0</v>
      </c>
      <c r="AP37" s="48">
        <f t="shared" si="19"/>
        <v>0</v>
      </c>
      <c r="AQ37" s="48">
        <f t="shared" si="19"/>
        <v>844712634074496</v>
      </c>
      <c r="AR37" s="48">
        <f t="shared" si="19"/>
        <v>14211780466499</v>
      </c>
      <c r="AS37" s="48">
        <f t="shared" si="19"/>
        <v>534726659684700</v>
      </c>
      <c r="AT37" s="48">
        <f t="shared" si="19"/>
        <v>113206004521</v>
      </c>
      <c r="AU37" s="48">
        <f t="shared" si="19"/>
        <v>0</v>
      </c>
      <c r="AV37" s="48">
        <f t="shared" si="19"/>
        <v>0</v>
      </c>
    </row>
    <row r="38" spans="1:48" x14ac:dyDescent="0.35">
      <c r="A38" s="91"/>
      <c r="B38" s="16" t="s">
        <v>2</v>
      </c>
      <c r="C38" s="7">
        <v>0</v>
      </c>
      <c r="D38" s="21">
        <v>0</v>
      </c>
      <c r="E38" s="41">
        <v>14</v>
      </c>
      <c r="F38" s="7">
        <v>1697</v>
      </c>
      <c r="G38" s="7">
        <v>6935</v>
      </c>
      <c r="H38" s="7">
        <v>2493</v>
      </c>
      <c r="I38" s="21">
        <v>238489</v>
      </c>
      <c r="J38" s="27">
        <v>424344</v>
      </c>
      <c r="K38" s="7">
        <f>SUM(C38:J38)</f>
        <v>673972</v>
      </c>
      <c r="L38" s="8">
        <f>J38/K38</f>
        <v>0.62961666063278598</v>
      </c>
      <c r="P38" s="91"/>
      <c r="Q38" s="16" t="s">
        <v>2</v>
      </c>
      <c r="R38" s="41">
        <f t="shared" si="21"/>
        <v>0</v>
      </c>
      <c r="S38" s="41">
        <f t="shared" si="18"/>
        <v>0</v>
      </c>
      <c r="T38" s="41">
        <f t="shared" si="18"/>
        <v>2.5898832869096754E-6</v>
      </c>
      <c r="U38" s="41">
        <f t="shared" si="18"/>
        <v>3.139308527061228E-4</v>
      </c>
      <c r="V38" s="41">
        <f t="shared" si="18"/>
        <v>1.2829171853370428E-3</v>
      </c>
      <c r="W38" s="41">
        <f t="shared" si="18"/>
        <v>4.6118421673327294E-4</v>
      </c>
      <c r="X38" s="41">
        <f t="shared" si="18"/>
        <v>4.4118476800842972E-2</v>
      </c>
      <c r="Y38" s="27">
        <f t="shared" si="18"/>
        <v>7.8500102392885671E-2</v>
      </c>
      <c r="Z38" s="7">
        <f>SUM(R38:Y38)</f>
        <v>0.124679201331792</v>
      </c>
      <c r="AB38" s="42" t="s">
        <v>56</v>
      </c>
      <c r="AC38">
        <f>AC33/N37</f>
        <v>8.1689721312443578E-2</v>
      </c>
      <c r="AE38" s="7">
        <f t="shared" si="23"/>
        <v>1204193</v>
      </c>
      <c r="AF38" s="7">
        <f t="shared" si="24"/>
        <v>675576</v>
      </c>
      <c r="AG38" s="7">
        <f t="shared" si="25"/>
        <v>931947</v>
      </c>
      <c r="AH38" s="7">
        <f t="shared" si="26"/>
        <v>1798934</v>
      </c>
      <c r="AI38" s="7">
        <f t="shared" si="27"/>
        <v>3575651</v>
      </c>
      <c r="AJ38" s="7">
        <f t="shared" si="28"/>
        <v>998742</v>
      </c>
      <c r="AK38" s="7">
        <f t="shared" si="29"/>
        <v>685676</v>
      </c>
      <c r="AL38" s="7">
        <f t="shared" si="30"/>
        <v>926706</v>
      </c>
      <c r="AM38" s="7">
        <f t="shared" si="31"/>
        <v>10797425</v>
      </c>
      <c r="AO38" s="48">
        <f t="shared" si="32"/>
        <v>0</v>
      </c>
      <c r="AP38" s="48">
        <f t="shared" si="19"/>
        <v>0</v>
      </c>
      <c r="AQ38" s="48">
        <f t="shared" si="19"/>
        <v>12159352951326</v>
      </c>
      <c r="AR38" s="48">
        <f t="shared" si="19"/>
        <v>5491769521196132</v>
      </c>
      <c r="AS38" s="48">
        <f t="shared" si="19"/>
        <v>8.8665917311809936E+16</v>
      </c>
      <c r="AT38" s="48">
        <f t="shared" si="19"/>
        <v>2486731557332052</v>
      </c>
      <c r="AU38" s="48">
        <f t="shared" si="19"/>
        <v>1.1212597944142926E+17</v>
      </c>
      <c r="AV38" s="48">
        <f t="shared" si="19"/>
        <v>3.6441984212445402E+17</v>
      </c>
    </row>
    <row r="39" spans="1:48" x14ac:dyDescent="0.35">
      <c r="A39" s="85"/>
      <c r="B39" s="4" t="s">
        <v>32</v>
      </c>
      <c r="C39" s="7">
        <f>SUM(C31:C38)</f>
        <v>462759</v>
      </c>
      <c r="D39" s="7">
        <f t="shared" ref="D39:H39" si="33">SUM(D31:D38)</f>
        <v>1592</v>
      </c>
      <c r="E39" s="7">
        <f t="shared" si="33"/>
        <v>1316159</v>
      </c>
      <c r="F39" s="7">
        <f t="shared" si="33"/>
        <v>173153</v>
      </c>
      <c r="G39" s="7">
        <f t="shared" si="33"/>
        <v>2803936</v>
      </c>
      <c r="H39" s="7">
        <f t="shared" si="33"/>
        <v>404040</v>
      </c>
      <c r="I39" s="7">
        <f>SUM(I31:I38)</f>
        <v>241194</v>
      </c>
      <c r="J39" s="7">
        <f>SUM(J31:J38)</f>
        <v>424721</v>
      </c>
      <c r="K39" s="4">
        <f>SUM(C39:J39)</f>
        <v>5827554</v>
      </c>
      <c r="L39" s="34"/>
      <c r="P39" s="85"/>
      <c r="Q39" s="4" t="s">
        <v>32</v>
      </c>
      <c r="R39" s="7">
        <f>SUM(R31:R38)</f>
        <v>8.5606557140502457E-2</v>
      </c>
      <c r="S39" s="7">
        <f t="shared" ref="S39:Z39" si="34">SUM(S31:S38)</f>
        <v>2.9450672805430021E-4</v>
      </c>
      <c r="T39" s="7">
        <f t="shared" si="34"/>
        <v>0.24347844264398222</v>
      </c>
      <c r="U39" s="7">
        <f t="shared" si="34"/>
        <v>3.2031861484162219E-2</v>
      </c>
      <c r="V39" s="7">
        <f t="shared" si="34"/>
        <v>0.51870478456888347</v>
      </c>
      <c r="W39" s="7">
        <f t="shared" si="34"/>
        <v>7.4744031660213234E-2</v>
      </c>
      <c r="X39" s="7">
        <f t="shared" si="34"/>
        <v>4.4618879250206592E-2</v>
      </c>
      <c r="Y39" s="7">
        <f t="shared" si="34"/>
        <v>7.8569844249968879E-2</v>
      </c>
      <c r="Z39" s="9">
        <f t="shared" si="34"/>
        <v>1.0780489077259734</v>
      </c>
    </row>
    <row r="40" spans="1:48" x14ac:dyDescent="0.35">
      <c r="A40" s="94" t="s">
        <v>35</v>
      </c>
      <c r="B40" s="94"/>
      <c r="C40" s="31">
        <f>C31/C39</f>
        <v>0.83387681276863335</v>
      </c>
      <c r="D40" s="31">
        <f>D32/D39</f>
        <v>1</v>
      </c>
      <c r="E40" s="31">
        <f>E33/E39</f>
        <v>0.13263595051965607</v>
      </c>
      <c r="F40" s="31">
        <f>F34/F39</f>
        <v>0.39069493453766324</v>
      </c>
      <c r="G40" s="31">
        <f>G35/G39</f>
        <v>0.87702358399050473</v>
      </c>
      <c r="H40" s="31">
        <f>H36/H39</f>
        <v>0.49064944064944066</v>
      </c>
      <c r="I40" s="31">
        <f>I37/I39</f>
        <v>0</v>
      </c>
      <c r="J40" s="31">
        <f>J38/J39</f>
        <v>0.99911235846591051</v>
      </c>
      <c r="K40" s="34"/>
      <c r="L40" s="34"/>
    </row>
    <row r="41" spans="1:48" ht="18.5" x14ac:dyDescent="0.45">
      <c r="A41" s="25"/>
      <c r="B41" s="26"/>
      <c r="C41" s="17"/>
      <c r="D41" s="17"/>
      <c r="E41" s="17"/>
      <c r="F41" s="17"/>
      <c r="G41" s="17"/>
      <c r="H41" s="17"/>
      <c r="I41" s="17"/>
      <c r="J41" s="17"/>
      <c r="K41" s="18"/>
      <c r="L41" s="36" t="s">
        <v>37</v>
      </c>
      <c r="M41" s="22">
        <f>(C31+D32+E33+F34+G35+H36+I37+J38)/K39</f>
        <v>0.63687097536976922</v>
      </c>
    </row>
    <row r="42" spans="1:48" ht="21" x14ac:dyDescent="0.5">
      <c r="B42" s="23" t="s">
        <v>64</v>
      </c>
    </row>
    <row r="44" spans="1:48" x14ac:dyDescent="0.35">
      <c r="A44" s="84" t="s">
        <v>34</v>
      </c>
      <c r="B44" s="80">
        <v>2014</v>
      </c>
      <c r="C44" s="81"/>
      <c r="D44" s="81"/>
      <c r="E44" s="81"/>
      <c r="F44" s="81"/>
      <c r="G44" s="81"/>
      <c r="H44" s="81"/>
      <c r="I44" s="81"/>
      <c r="J44" s="81"/>
      <c r="K44" s="82"/>
      <c r="L44" s="86" t="s">
        <v>36</v>
      </c>
      <c r="P44" s="87" t="s">
        <v>34</v>
      </c>
      <c r="Q44" s="80">
        <v>2014</v>
      </c>
      <c r="R44" s="81"/>
      <c r="S44" s="81"/>
      <c r="T44" s="81"/>
      <c r="U44" s="81"/>
      <c r="V44" s="81"/>
      <c r="W44" s="81"/>
      <c r="X44" s="81"/>
      <c r="Y44" s="81"/>
      <c r="Z44" s="82"/>
    </row>
    <row r="45" spans="1:48" x14ac:dyDescent="0.35">
      <c r="A45" s="85"/>
      <c r="B45" s="7"/>
      <c r="C45" s="7" t="s">
        <v>8</v>
      </c>
      <c r="D45" s="7" t="s">
        <v>0</v>
      </c>
      <c r="E45" s="7" t="s">
        <v>11</v>
      </c>
      <c r="F45" s="7" t="s">
        <v>3</v>
      </c>
      <c r="G45" s="7" t="s">
        <v>10</v>
      </c>
      <c r="H45" s="7" t="s">
        <v>19</v>
      </c>
      <c r="I45" s="7" t="s">
        <v>20</v>
      </c>
      <c r="J45" s="7" t="s">
        <v>2</v>
      </c>
      <c r="K45" s="20" t="s">
        <v>28</v>
      </c>
      <c r="L45" s="86"/>
      <c r="P45" s="88"/>
      <c r="Q45" s="7"/>
      <c r="R45" s="7" t="s">
        <v>8</v>
      </c>
      <c r="S45" s="7" t="s">
        <v>0</v>
      </c>
      <c r="T45" s="7" t="s">
        <v>11</v>
      </c>
      <c r="U45" s="7" t="s">
        <v>3</v>
      </c>
      <c r="V45" s="7" t="s">
        <v>10</v>
      </c>
      <c r="W45" s="7" t="s">
        <v>19</v>
      </c>
      <c r="X45" s="7" t="s">
        <v>20</v>
      </c>
      <c r="Y45" s="7" t="s">
        <v>2</v>
      </c>
      <c r="Z45" s="20" t="s">
        <v>28</v>
      </c>
      <c r="AE45" s="89" t="s">
        <v>53</v>
      </c>
      <c r="AF45" s="89"/>
      <c r="AG45" s="89"/>
      <c r="AH45" s="89"/>
      <c r="AI45" s="89"/>
      <c r="AJ45" s="89"/>
      <c r="AK45" s="89"/>
      <c r="AL45" s="89"/>
      <c r="AM45" s="89"/>
      <c r="AO45" s="90" t="s">
        <v>54</v>
      </c>
      <c r="AP45" s="90"/>
      <c r="AQ45" s="90"/>
      <c r="AR45" s="90"/>
      <c r="AS45" s="90"/>
      <c r="AT45" s="90"/>
      <c r="AU45" s="90"/>
      <c r="AV45" s="90"/>
    </row>
    <row r="46" spans="1:48" x14ac:dyDescent="0.35">
      <c r="A46" s="84">
        <v>2006</v>
      </c>
      <c r="B46" s="15" t="s">
        <v>8</v>
      </c>
      <c r="C46" s="27">
        <v>413777</v>
      </c>
      <c r="D46" s="7">
        <v>1592</v>
      </c>
      <c r="E46" s="7">
        <v>125336</v>
      </c>
      <c r="F46" s="7">
        <v>1265</v>
      </c>
      <c r="G46" s="7">
        <v>38323</v>
      </c>
      <c r="H46" s="15">
        <v>2774</v>
      </c>
      <c r="I46" s="7">
        <v>0</v>
      </c>
      <c r="J46" s="7">
        <v>0</v>
      </c>
      <c r="K46" s="7">
        <f>SUM(C46:J46)</f>
        <v>583067</v>
      </c>
      <c r="L46" s="8">
        <f>C46/K46</f>
        <v>0.70965600865766709</v>
      </c>
      <c r="M46" s="43" t="s">
        <v>49</v>
      </c>
      <c r="N46">
        <f>C46+D47+E48+F49+G50+H51+I52+J53</f>
        <v>3547218</v>
      </c>
      <c r="P46" s="84">
        <v>2006</v>
      </c>
      <c r="Q46" s="15" t="s">
        <v>8</v>
      </c>
      <c r="R46" s="27">
        <f>C46/$K$24</f>
        <v>7.6545295486258907E-2</v>
      </c>
      <c r="S46" s="41">
        <f t="shared" ref="S46:Y53" si="35">D46/$K$24</f>
        <v>2.9450672805430021E-4</v>
      </c>
      <c r="T46" s="41">
        <f t="shared" si="35"/>
        <v>2.3186115117722221E-2</v>
      </c>
      <c r="U46" s="41">
        <f t="shared" si="35"/>
        <v>2.3401445413862425E-4</v>
      </c>
      <c r="V46" s="41">
        <f t="shared" si="35"/>
        <v>7.0894355145885348E-3</v>
      </c>
      <c r="W46" s="41">
        <f t="shared" si="35"/>
        <v>5.1316687413481706E-4</v>
      </c>
      <c r="X46" s="41">
        <f t="shared" si="35"/>
        <v>0</v>
      </c>
      <c r="Y46" s="41">
        <f t="shared" si="35"/>
        <v>0</v>
      </c>
      <c r="Z46" s="7">
        <f>SUM(R46:Y46)</f>
        <v>0.10786253417489738</v>
      </c>
      <c r="AB46" t="s">
        <v>42</v>
      </c>
      <c r="AC46">
        <f>R46+S47+T48+U49+V50+W51+X52+Y53</f>
        <v>0.65620575808751169</v>
      </c>
      <c r="AE46" s="7">
        <f>$C$24+K46</f>
        <v>1113288</v>
      </c>
      <c r="AF46" s="7">
        <f>$D$24+K46</f>
        <v>584671</v>
      </c>
      <c r="AG46" s="7">
        <f>$E$24+K46</f>
        <v>841042</v>
      </c>
      <c r="AH46" s="7">
        <f>$F$24+K46</f>
        <v>1708029</v>
      </c>
      <c r="AI46" s="7">
        <f>$G$24+K46</f>
        <v>3484746</v>
      </c>
      <c r="AJ46" s="7">
        <f>$H$24+K46</f>
        <v>907837</v>
      </c>
      <c r="AK46" s="7">
        <f>$I$24+K46</f>
        <v>594771</v>
      </c>
      <c r="AL46" s="7">
        <f>$J$24+K46</f>
        <v>835801</v>
      </c>
      <c r="AM46" s="7">
        <f>SUM(AE46:AL46)</f>
        <v>10070185</v>
      </c>
      <c r="AO46" s="48">
        <f>C46*(AE46*AE46)</f>
        <v>5.1283942230269549E+17</v>
      </c>
      <c r="AP46" s="48">
        <f t="shared" ref="AP46:AV53" si="36">D46*(AF46*AF46)</f>
        <v>544209563759672</v>
      </c>
      <c r="AQ46" s="48">
        <f t="shared" si="36"/>
        <v>8.8656625873476704E+16</v>
      </c>
      <c r="AR46" s="48">
        <f t="shared" si="36"/>
        <v>3690464277023865</v>
      </c>
      <c r="AS46" s="48">
        <f t="shared" si="36"/>
        <v>4.6537361387470669E+17</v>
      </c>
      <c r="AT46" s="48">
        <f t="shared" si="36"/>
        <v>2286242083510406</v>
      </c>
      <c r="AU46" s="48">
        <f t="shared" si="36"/>
        <v>0</v>
      </c>
      <c r="AV46" s="48">
        <f t="shared" si="36"/>
        <v>0</v>
      </c>
    </row>
    <row r="47" spans="1:48" x14ac:dyDescent="0.35">
      <c r="A47" s="91"/>
      <c r="B47" s="16" t="s">
        <v>0</v>
      </c>
      <c r="C47" s="7">
        <v>0</v>
      </c>
      <c r="D47" s="27">
        <v>0</v>
      </c>
      <c r="E47" s="7">
        <v>0</v>
      </c>
      <c r="F47" s="7">
        <v>307</v>
      </c>
      <c r="G47" s="7">
        <v>1015</v>
      </c>
      <c r="H47" s="7">
        <v>208</v>
      </c>
      <c r="I47" s="7">
        <v>0</v>
      </c>
      <c r="J47" s="19">
        <v>0</v>
      </c>
      <c r="K47" s="7">
        <f t="shared" ref="K47:K53" si="37">SUM(C47:J47)</f>
        <v>1530</v>
      </c>
      <c r="L47" s="8">
        <f>D47/K47</f>
        <v>0</v>
      </c>
      <c r="M47" s="43" t="s">
        <v>51</v>
      </c>
      <c r="N47" s="24">
        <f>C54*K46+D54*K47+E54*K48+F54*K49+G54*K50+H54*K51+I54*K52+J54*K53</f>
        <v>9139065366007</v>
      </c>
      <c r="P47" s="91"/>
      <c r="Q47" s="16" t="s">
        <v>0</v>
      </c>
      <c r="R47" s="41">
        <f t="shared" ref="R47:R53" si="38">C47/$K$24</f>
        <v>0</v>
      </c>
      <c r="S47" s="27">
        <f t="shared" si="35"/>
        <v>0</v>
      </c>
      <c r="T47" s="41">
        <f t="shared" si="35"/>
        <v>0</v>
      </c>
      <c r="U47" s="41">
        <f t="shared" si="35"/>
        <v>5.6792440648662166E-5</v>
      </c>
      <c r="V47" s="41">
        <f t="shared" si="35"/>
        <v>1.8776653830095147E-4</v>
      </c>
      <c r="W47" s="41">
        <f t="shared" si="35"/>
        <v>3.8478265976943751E-5</v>
      </c>
      <c r="X47" s="41">
        <f t="shared" si="35"/>
        <v>0</v>
      </c>
      <c r="Y47" s="41">
        <f t="shared" si="35"/>
        <v>0</v>
      </c>
      <c r="Z47" s="7">
        <f t="shared" ref="Z47:Z52" si="39">SUM(R47:Y47)</f>
        <v>2.8303724492655737E-4</v>
      </c>
      <c r="AB47" t="s">
        <v>43</v>
      </c>
      <c r="AC47">
        <f>R54*Z46+S54*Z47+T54*Z48+U54*Z49+V54*Z50+W54*Z51+X54*Z52+Y54*Z53</f>
        <v>0.31275632278905408</v>
      </c>
      <c r="AE47" s="7">
        <f t="shared" ref="AE47:AE53" si="40">$C$24+K47</f>
        <v>531751</v>
      </c>
      <c r="AF47" s="7">
        <f t="shared" ref="AF47:AF53" si="41">$D$24+K47</f>
        <v>3134</v>
      </c>
      <c r="AG47" s="7">
        <f t="shared" ref="AG47:AG53" si="42">$E$24+K47</f>
        <v>259505</v>
      </c>
      <c r="AH47" s="7">
        <f t="shared" ref="AH47:AH53" si="43">$F$24+K47</f>
        <v>1126492</v>
      </c>
      <c r="AI47" s="7">
        <f t="shared" ref="AI47:AI53" si="44">$G$24+K47</f>
        <v>2903209</v>
      </c>
      <c r="AJ47" s="7">
        <f t="shared" ref="AJ47:AJ53" si="45">$H$24+K47</f>
        <v>326300</v>
      </c>
      <c r="AK47" s="7">
        <f t="shared" ref="AK47:AK53" si="46">$I$24+K47</f>
        <v>13234</v>
      </c>
      <c r="AL47" s="7">
        <f t="shared" ref="AL47:AL53" si="47">$J$24+K47</f>
        <v>254264</v>
      </c>
      <c r="AM47" s="7">
        <f t="shared" ref="AM47:AM53" si="48">SUM(AE47:AL47)</f>
        <v>5417889</v>
      </c>
      <c r="AO47" s="48">
        <f t="shared" ref="AO47:AO53" si="49">C47*(AE47*AE47)</f>
        <v>0</v>
      </c>
      <c r="AP47" s="48">
        <f t="shared" si="36"/>
        <v>0</v>
      </c>
      <c r="AQ47" s="48">
        <f t="shared" si="36"/>
        <v>0</v>
      </c>
      <c r="AR47" s="48">
        <f t="shared" si="36"/>
        <v>389578157401648</v>
      </c>
      <c r="AS47" s="48">
        <f t="shared" si="36"/>
        <v>8555051835146215</v>
      </c>
      <c r="AT47" s="48">
        <f t="shared" si="36"/>
        <v>22146111520000</v>
      </c>
      <c r="AU47" s="48">
        <f t="shared" si="36"/>
        <v>0</v>
      </c>
      <c r="AV47" s="48">
        <f t="shared" si="36"/>
        <v>0</v>
      </c>
    </row>
    <row r="48" spans="1:48" x14ac:dyDescent="0.35">
      <c r="A48" s="91"/>
      <c r="B48" s="16" t="s">
        <v>11</v>
      </c>
      <c r="C48" s="7">
        <v>22318</v>
      </c>
      <c r="D48" s="7">
        <v>0</v>
      </c>
      <c r="E48" s="27">
        <v>171094</v>
      </c>
      <c r="F48" s="7">
        <v>22896</v>
      </c>
      <c r="G48" s="7">
        <v>27330</v>
      </c>
      <c r="H48" s="7">
        <v>3196</v>
      </c>
      <c r="I48" s="7">
        <v>140</v>
      </c>
      <c r="J48" s="7">
        <v>0</v>
      </c>
      <c r="K48" s="7">
        <f t="shared" si="37"/>
        <v>246974</v>
      </c>
      <c r="L48" s="8">
        <f>E48/K48</f>
        <v>0.69276118133892639</v>
      </c>
      <c r="P48" s="91"/>
      <c r="Q48" s="16" t="s">
        <v>11</v>
      </c>
      <c r="R48" s="41">
        <f t="shared" si="38"/>
        <v>4.1286439426607242E-3</v>
      </c>
      <c r="S48" s="41">
        <f t="shared" si="35"/>
        <v>0</v>
      </c>
      <c r="T48" s="27">
        <f t="shared" si="35"/>
        <v>3.1650963649323141E-2</v>
      </c>
      <c r="U48" s="41">
        <f t="shared" si="35"/>
        <v>4.2355691240774235E-3</v>
      </c>
      <c r="V48" s="41">
        <f t="shared" si="35"/>
        <v>5.0558221593743876E-3</v>
      </c>
      <c r="W48" s="41">
        <f t="shared" si="35"/>
        <v>5.9123335606880881E-4</v>
      </c>
      <c r="X48" s="41">
        <f t="shared" si="35"/>
        <v>2.5898832869096754E-5</v>
      </c>
      <c r="Y48" s="41">
        <f t="shared" si="35"/>
        <v>0</v>
      </c>
      <c r="Z48" s="7">
        <f t="shared" si="39"/>
        <v>4.5688131064373583E-2</v>
      </c>
      <c r="AB48" t="s">
        <v>44</v>
      </c>
      <c r="AC48">
        <f>(AC46-AC47)/1-AC47</f>
        <v>3.0693112509403542E-2</v>
      </c>
      <c r="AE48" s="7">
        <f t="shared" si="40"/>
        <v>777195</v>
      </c>
      <c r="AF48" s="7">
        <f t="shared" si="41"/>
        <v>248578</v>
      </c>
      <c r="AG48" s="7">
        <f t="shared" si="42"/>
        <v>504949</v>
      </c>
      <c r="AH48" s="7">
        <f t="shared" si="43"/>
        <v>1371936</v>
      </c>
      <c r="AI48" s="7">
        <f t="shared" si="44"/>
        <v>3148653</v>
      </c>
      <c r="AJ48" s="7">
        <f t="shared" si="45"/>
        <v>571744</v>
      </c>
      <c r="AK48" s="7">
        <f t="shared" si="46"/>
        <v>258678</v>
      </c>
      <c r="AL48" s="7">
        <f t="shared" si="47"/>
        <v>499708</v>
      </c>
      <c r="AM48" s="7">
        <f t="shared" si="48"/>
        <v>7381441</v>
      </c>
      <c r="AO48" s="48">
        <f t="shared" si="49"/>
        <v>1.348078769418195E+16</v>
      </c>
      <c r="AP48" s="48">
        <f t="shared" si="36"/>
        <v>0</v>
      </c>
      <c r="AQ48" s="48">
        <f t="shared" si="36"/>
        <v>4.3624434743075496E+16</v>
      </c>
      <c r="AR48" s="48">
        <f t="shared" si="36"/>
        <v>4.3095043253846016E+16</v>
      </c>
      <c r="AS48" s="48">
        <f t="shared" si="36"/>
        <v>2.7095004947479798E+17</v>
      </c>
      <c r="AT48" s="48">
        <f t="shared" si="36"/>
        <v>1044744280109056</v>
      </c>
      <c r="AU48" s="48">
        <f t="shared" si="36"/>
        <v>9368003075760</v>
      </c>
      <c r="AV48" s="48">
        <f t="shared" si="36"/>
        <v>0</v>
      </c>
    </row>
    <row r="49" spans="1:48" x14ac:dyDescent="0.35">
      <c r="A49" s="91"/>
      <c r="B49" s="16" t="s">
        <v>3</v>
      </c>
      <c r="C49" s="7">
        <v>21091</v>
      </c>
      <c r="D49" s="7">
        <v>0</v>
      </c>
      <c r="E49" s="7">
        <v>739177</v>
      </c>
      <c r="F49" s="27">
        <v>66711</v>
      </c>
      <c r="G49" s="7">
        <v>182535</v>
      </c>
      <c r="H49" s="7">
        <v>66190</v>
      </c>
      <c r="I49" s="7">
        <v>1130</v>
      </c>
      <c r="J49" s="7">
        <v>0</v>
      </c>
      <c r="K49" s="7">
        <f t="shared" si="37"/>
        <v>1076834</v>
      </c>
      <c r="L49" s="8">
        <f>F49/K49</f>
        <v>6.1951052808510876E-2</v>
      </c>
      <c r="M49" s="43" t="s">
        <v>52</v>
      </c>
      <c r="N49">
        <f>((C46*(C54+K46))+(D47*(D54+K47))+(E48*(E54+K48))+(F49*(F54+K49))+(G50*(G54+K50))+(H51*(H54+K51))+(I52*(I54+K52))+(J53*(J54+K53)))</f>
        <v>15119209257121</v>
      </c>
      <c r="P49" s="91"/>
      <c r="Q49" s="16" t="s">
        <v>3</v>
      </c>
      <c r="R49" s="41">
        <f t="shared" si="38"/>
        <v>3.9016591717294258E-3</v>
      </c>
      <c r="S49" s="41">
        <f t="shared" si="35"/>
        <v>0</v>
      </c>
      <c r="T49" s="41">
        <f t="shared" si="35"/>
        <v>0.1367415827405738</v>
      </c>
      <c r="U49" s="27">
        <f t="shared" si="35"/>
        <v>1.2340978853787954E-2</v>
      </c>
      <c r="V49" s="41">
        <f t="shared" si="35"/>
        <v>3.3767453269718403E-2</v>
      </c>
      <c r="W49" s="41">
        <f t="shared" si="35"/>
        <v>1.2244598197182243E-2</v>
      </c>
      <c r="X49" s="41">
        <f t="shared" si="35"/>
        <v>2.0904057958628095E-4</v>
      </c>
      <c r="Y49" s="41">
        <f t="shared" si="35"/>
        <v>0</v>
      </c>
      <c r="Z49" s="7">
        <f t="shared" si="39"/>
        <v>0.19920531281257814</v>
      </c>
      <c r="AB49" s="42" t="s">
        <v>48</v>
      </c>
      <c r="AC49">
        <f>1/K54*(C46+D47+E48+F49+G50+H51+I52+J53)</f>
        <v>0.65658557244190763</v>
      </c>
      <c r="AE49" s="7">
        <f t="shared" si="40"/>
        <v>1607055</v>
      </c>
      <c r="AF49" s="7">
        <f t="shared" si="41"/>
        <v>1078438</v>
      </c>
      <c r="AG49" s="7">
        <f t="shared" si="42"/>
        <v>1334809</v>
      </c>
      <c r="AH49" s="7">
        <f t="shared" si="43"/>
        <v>2201796</v>
      </c>
      <c r="AI49" s="7">
        <f t="shared" si="44"/>
        <v>3978513</v>
      </c>
      <c r="AJ49" s="7">
        <f t="shared" si="45"/>
        <v>1401604</v>
      </c>
      <c r="AK49" s="7">
        <f t="shared" si="46"/>
        <v>1088538</v>
      </c>
      <c r="AL49" s="7">
        <f t="shared" si="47"/>
        <v>1329568</v>
      </c>
      <c r="AM49" s="7">
        <f t="shared" si="48"/>
        <v>14020321</v>
      </c>
      <c r="AO49" s="48">
        <f t="shared" si="49"/>
        <v>5.4470160178870272E+16</v>
      </c>
      <c r="AP49" s="48">
        <f t="shared" si="36"/>
        <v>0</v>
      </c>
      <c r="AQ49" s="48">
        <f t="shared" si="36"/>
        <v>1.317002797696226E+18</v>
      </c>
      <c r="AR49" s="48">
        <f t="shared" si="36"/>
        <v>3.2340863219046899E+17</v>
      </c>
      <c r="AS49" s="48">
        <f t="shared" si="36"/>
        <v>2.8892672384375332E+18</v>
      </c>
      <c r="AT49" s="48">
        <f t="shared" si="36"/>
        <v>1.3002984282269104E+17</v>
      </c>
      <c r="AU49" s="48">
        <f t="shared" si="36"/>
        <v>1338953924511720</v>
      </c>
      <c r="AV49" s="48">
        <f t="shared" si="36"/>
        <v>0</v>
      </c>
    </row>
    <row r="50" spans="1:48" x14ac:dyDescent="0.35">
      <c r="A50" s="91"/>
      <c r="B50" s="16" t="s">
        <v>10</v>
      </c>
      <c r="C50" s="7">
        <v>5571</v>
      </c>
      <c r="D50" s="21">
        <v>0</v>
      </c>
      <c r="E50" s="7">
        <v>261203</v>
      </c>
      <c r="F50" s="7">
        <v>50834</v>
      </c>
      <c r="G50" s="27">
        <v>2462008</v>
      </c>
      <c r="H50" s="7">
        <v>134001</v>
      </c>
      <c r="I50" s="15">
        <v>1341</v>
      </c>
      <c r="J50" s="7">
        <v>48</v>
      </c>
      <c r="K50" s="7">
        <f t="shared" si="37"/>
        <v>2915006</v>
      </c>
      <c r="L50" s="8">
        <f>G50/K50</f>
        <v>0.84459791849485044</v>
      </c>
      <c r="M50" s="43" t="s">
        <v>55</v>
      </c>
      <c r="N50">
        <f>(1/K54)*((AC49*(1-AC49))/((1-AC50)*(1-AC50)))+((2*(1-AC49))*(2*AC49*AC50-AC51))/((1-AC50)*(1-AC50)*(1-AC50))+(((1-AC49)*(1-AC49))*(AC52-4*(AC50*AC50)))/((1-AC50)*(1-AC50)*(1-AC50)*(1-AC50))</f>
        <v>-0.43245771383788623</v>
      </c>
      <c r="P50" s="91"/>
      <c r="Q50" s="16" t="s">
        <v>10</v>
      </c>
      <c r="R50" s="41">
        <f t="shared" si="38"/>
        <v>1.0305885565267002E-3</v>
      </c>
      <c r="S50" s="41">
        <f t="shared" si="35"/>
        <v>0</v>
      </c>
      <c r="T50" s="41">
        <f t="shared" si="35"/>
        <v>4.8320377442190567E-2</v>
      </c>
      <c r="U50" s="41">
        <f t="shared" si="35"/>
        <v>9.403866214769031E-3</v>
      </c>
      <c r="V50" s="27">
        <f t="shared" si="35"/>
        <v>0.45545095510270828</v>
      </c>
      <c r="W50" s="41">
        <f t="shared" si="35"/>
        <v>2.4789067880655959E-2</v>
      </c>
      <c r="X50" s="41">
        <f t="shared" si="35"/>
        <v>2.4807382055327677E-4</v>
      </c>
      <c r="Y50" s="41">
        <f t="shared" si="35"/>
        <v>8.879599840833172E-6</v>
      </c>
      <c r="Z50" s="7">
        <f t="shared" si="39"/>
        <v>0.53925180861724464</v>
      </c>
      <c r="AB50" s="42" t="s">
        <v>45</v>
      </c>
      <c r="AC50" s="44">
        <f>(1/(K54*K54))*N47</f>
        <v>0.31311847663246967</v>
      </c>
      <c r="AE50" s="7">
        <f t="shared" si="40"/>
        <v>3445227</v>
      </c>
      <c r="AF50" s="7">
        <f t="shared" si="41"/>
        <v>2916610</v>
      </c>
      <c r="AG50" s="7">
        <f t="shared" si="42"/>
        <v>3172981</v>
      </c>
      <c r="AH50" s="7">
        <f t="shared" si="43"/>
        <v>4039968</v>
      </c>
      <c r="AI50" s="7">
        <f t="shared" si="44"/>
        <v>5816685</v>
      </c>
      <c r="AJ50" s="7">
        <f t="shared" si="45"/>
        <v>3239776</v>
      </c>
      <c r="AK50" s="7">
        <f t="shared" si="46"/>
        <v>2926710</v>
      </c>
      <c r="AL50" s="7">
        <f t="shared" si="47"/>
        <v>3167740</v>
      </c>
      <c r="AM50" s="7">
        <f t="shared" si="48"/>
        <v>28725697</v>
      </c>
      <c r="AO50" s="48">
        <f t="shared" si="49"/>
        <v>6.6125480773198056E+16</v>
      </c>
      <c r="AP50" s="48">
        <f t="shared" si="36"/>
        <v>0</v>
      </c>
      <c r="AQ50" s="48">
        <f t="shared" si="36"/>
        <v>2.6297417643907722E+18</v>
      </c>
      <c r="AR50" s="48">
        <f t="shared" si="36"/>
        <v>8.2967907081301402E+17</v>
      </c>
      <c r="AS50" s="48">
        <f t="shared" si="36"/>
        <v>8.329914631686706E+19</v>
      </c>
      <c r="AT50" s="48">
        <f t="shared" si="36"/>
        <v>1.4064943991921142E+18</v>
      </c>
      <c r="AU50" s="48">
        <f t="shared" si="36"/>
        <v>1.14865117397181E+16</v>
      </c>
      <c r="AV50" s="48">
        <f t="shared" si="36"/>
        <v>481659681964800</v>
      </c>
    </row>
    <row r="51" spans="1:48" x14ac:dyDescent="0.35">
      <c r="A51" s="91"/>
      <c r="B51" s="15" t="s">
        <v>13</v>
      </c>
      <c r="C51" s="7">
        <v>2</v>
      </c>
      <c r="D51" s="7">
        <v>0</v>
      </c>
      <c r="E51" s="7">
        <v>7728</v>
      </c>
      <c r="F51" s="15">
        <v>29432</v>
      </c>
      <c r="G51" s="7">
        <v>85039</v>
      </c>
      <c r="H51" s="27">
        <v>195177</v>
      </c>
      <c r="I51" s="7">
        <v>94</v>
      </c>
      <c r="J51" s="15">
        <v>367</v>
      </c>
      <c r="K51" s="7">
        <f t="shared" si="37"/>
        <v>317839</v>
      </c>
      <c r="L51" s="8">
        <f>H51/K51</f>
        <v>0.61407505057592049</v>
      </c>
      <c r="N51">
        <f>N50*-1</f>
        <v>0.43245771383788623</v>
      </c>
      <c r="P51" s="91"/>
      <c r="Q51" s="15" t="s">
        <v>13</v>
      </c>
      <c r="R51" s="41">
        <f t="shared" si="38"/>
        <v>3.6998332670138222E-7</v>
      </c>
      <c r="S51" s="41">
        <f t="shared" si="35"/>
        <v>0</v>
      </c>
      <c r="T51" s="41">
        <f t="shared" si="35"/>
        <v>1.4296155743741409E-3</v>
      </c>
      <c r="U51" s="41">
        <f t="shared" si="35"/>
        <v>5.4446746357375408E-3</v>
      </c>
      <c r="V51" s="41">
        <f t="shared" si="35"/>
        <v>1.573150605967942E-2</v>
      </c>
      <c r="W51" s="27">
        <f t="shared" si="35"/>
        <v>3.6106117877797834E-2</v>
      </c>
      <c r="X51" s="41">
        <f t="shared" si="35"/>
        <v>1.7389216354964962E-5</v>
      </c>
      <c r="Y51" s="41">
        <f t="shared" si="35"/>
        <v>6.7891940449703631E-5</v>
      </c>
      <c r="Z51" s="7">
        <f t="shared" si="39"/>
        <v>5.8797565287720309E-2</v>
      </c>
      <c r="AB51" s="42" t="s">
        <v>46</v>
      </c>
      <c r="AC51">
        <f>(1/(K54*K54))*((C46*(C54+K46))+(D47*(D54+K47))+(E48*(E54+K48))+(F49*(F54+K49))+(G50*(G54+K50))+(H51*(H54+K51))+(I52*(I54+K52))+(J53*(J54+K53)))</f>
        <v>0.51800743083487366</v>
      </c>
      <c r="AE51" s="7">
        <f t="shared" si="40"/>
        <v>848060</v>
      </c>
      <c r="AF51" s="7">
        <f t="shared" si="41"/>
        <v>319443</v>
      </c>
      <c r="AG51" s="7">
        <f t="shared" si="42"/>
        <v>575814</v>
      </c>
      <c r="AH51" s="7">
        <f t="shared" si="43"/>
        <v>1442801</v>
      </c>
      <c r="AI51" s="7">
        <f t="shared" si="44"/>
        <v>3219518</v>
      </c>
      <c r="AJ51" s="7">
        <f t="shared" si="45"/>
        <v>642609</v>
      </c>
      <c r="AK51" s="7">
        <f t="shared" si="46"/>
        <v>329543</v>
      </c>
      <c r="AL51" s="7">
        <f t="shared" si="47"/>
        <v>570573</v>
      </c>
      <c r="AM51" s="7">
        <f t="shared" si="48"/>
        <v>7948361</v>
      </c>
      <c r="AO51" s="48">
        <f t="shared" si="49"/>
        <v>1438411527200</v>
      </c>
      <c r="AP51" s="48">
        <f t="shared" si="36"/>
        <v>0</v>
      </c>
      <c r="AQ51" s="48">
        <f t="shared" si="36"/>
        <v>2562309301341888</v>
      </c>
      <c r="AR51" s="48">
        <f t="shared" si="36"/>
        <v>6.1267850523888632E+16</v>
      </c>
      <c r="AS51" s="48">
        <f t="shared" si="36"/>
        <v>8.8145441949748058E+17</v>
      </c>
      <c r="AT51" s="48">
        <f t="shared" si="36"/>
        <v>8.0597625241652944E+16</v>
      </c>
      <c r="AU51" s="48">
        <f t="shared" si="36"/>
        <v>10208267351806</v>
      </c>
      <c r="AV51" s="48">
        <f t="shared" si="36"/>
        <v>119478152236743</v>
      </c>
    </row>
    <row r="52" spans="1:48" x14ac:dyDescent="0.35">
      <c r="A52" s="91"/>
      <c r="B52" s="16" t="s">
        <v>1</v>
      </c>
      <c r="C52" s="7">
        <v>0</v>
      </c>
      <c r="D52" s="7">
        <v>0</v>
      </c>
      <c r="E52" s="7">
        <v>11616</v>
      </c>
      <c r="F52" s="7">
        <v>11</v>
      </c>
      <c r="G52" s="15">
        <v>63</v>
      </c>
      <c r="H52" s="7">
        <v>1</v>
      </c>
      <c r="I52" s="27">
        <v>0</v>
      </c>
      <c r="J52" s="7">
        <v>0</v>
      </c>
      <c r="K52" s="7">
        <f t="shared" si="37"/>
        <v>11691</v>
      </c>
      <c r="L52" s="8">
        <f>I52/K52</f>
        <v>0</v>
      </c>
      <c r="M52" s="43" t="s">
        <v>57</v>
      </c>
      <c r="N52">
        <f>SQRT(N51)</f>
        <v>0.65761517153870941</v>
      </c>
      <c r="P52" s="91"/>
      <c r="Q52" s="16" t="s">
        <v>1</v>
      </c>
      <c r="R52" s="41">
        <f t="shared" si="38"/>
        <v>0</v>
      </c>
      <c r="S52" s="41">
        <f t="shared" si="35"/>
        <v>0</v>
      </c>
      <c r="T52" s="41">
        <f t="shared" si="35"/>
        <v>2.148863161481628E-3</v>
      </c>
      <c r="U52" s="41">
        <f t="shared" si="35"/>
        <v>2.034908296857602E-6</v>
      </c>
      <c r="V52" s="41">
        <f t="shared" si="35"/>
        <v>1.165447479109354E-5</v>
      </c>
      <c r="W52" s="41">
        <f t="shared" si="35"/>
        <v>1.8499166335069111E-7</v>
      </c>
      <c r="X52" s="27">
        <f t="shared" si="35"/>
        <v>0</v>
      </c>
      <c r="Y52" s="41">
        <f t="shared" si="35"/>
        <v>0</v>
      </c>
      <c r="Z52" s="7">
        <f t="shared" si="39"/>
        <v>2.1627375362329297E-3</v>
      </c>
      <c r="AB52" s="42" t="s">
        <v>47</v>
      </c>
      <c r="AC52" s="45">
        <f>(1/(K54*K54*K54))*AO46</f>
        <v>3.2523087686206747E-3</v>
      </c>
      <c r="AE52" s="7">
        <f t="shared" si="40"/>
        <v>541912</v>
      </c>
      <c r="AF52" s="7">
        <f t="shared" si="41"/>
        <v>13295</v>
      </c>
      <c r="AG52" s="7">
        <f t="shared" si="42"/>
        <v>269666</v>
      </c>
      <c r="AH52" s="7">
        <f t="shared" si="43"/>
        <v>1136653</v>
      </c>
      <c r="AI52" s="7">
        <f t="shared" si="44"/>
        <v>2913370</v>
      </c>
      <c r="AJ52" s="7">
        <f t="shared" si="45"/>
        <v>336461</v>
      </c>
      <c r="AK52" s="7">
        <f t="shared" si="46"/>
        <v>23395</v>
      </c>
      <c r="AL52" s="7">
        <f t="shared" si="47"/>
        <v>264425</v>
      </c>
      <c r="AM52" s="7">
        <f t="shared" si="48"/>
        <v>5499177</v>
      </c>
      <c r="AO52" s="48">
        <f t="shared" si="49"/>
        <v>0</v>
      </c>
      <c r="AP52" s="48">
        <f t="shared" si="36"/>
        <v>0</v>
      </c>
      <c r="AQ52" s="48">
        <f t="shared" si="36"/>
        <v>844712634074496</v>
      </c>
      <c r="AR52" s="48">
        <f t="shared" si="36"/>
        <v>14211780466499</v>
      </c>
      <c r="AS52" s="48">
        <f t="shared" si="36"/>
        <v>534726659684700</v>
      </c>
      <c r="AT52" s="48">
        <f t="shared" si="36"/>
        <v>113206004521</v>
      </c>
      <c r="AU52" s="48">
        <f t="shared" si="36"/>
        <v>0</v>
      </c>
      <c r="AV52" s="48">
        <f t="shared" si="36"/>
        <v>0</v>
      </c>
    </row>
    <row r="53" spans="1:48" x14ac:dyDescent="0.35">
      <c r="A53" s="91"/>
      <c r="B53" s="16" t="s">
        <v>2</v>
      </c>
      <c r="C53" s="7">
        <v>5</v>
      </c>
      <c r="D53" s="21">
        <v>1697</v>
      </c>
      <c r="E53" s="19">
        <v>0</v>
      </c>
      <c r="F53" s="7">
        <v>0</v>
      </c>
      <c r="G53" s="7">
        <v>6935</v>
      </c>
      <c r="H53" s="7">
        <v>2493</v>
      </c>
      <c r="I53" s="7">
        <v>0</v>
      </c>
      <c r="J53" s="27">
        <v>238451</v>
      </c>
      <c r="K53" s="7">
        <f t="shared" si="37"/>
        <v>249581</v>
      </c>
      <c r="L53" s="8">
        <f>J53/K53</f>
        <v>0.95540525921444341</v>
      </c>
      <c r="P53" s="91"/>
      <c r="Q53" s="16" t="s">
        <v>2</v>
      </c>
      <c r="R53" s="41">
        <f t="shared" si="38"/>
        <v>9.2495831675345552E-7</v>
      </c>
      <c r="S53" s="41">
        <f t="shared" si="35"/>
        <v>3.139308527061228E-4</v>
      </c>
      <c r="T53" s="41">
        <f t="shared" si="35"/>
        <v>0</v>
      </c>
      <c r="U53" s="41">
        <f t="shared" si="35"/>
        <v>0</v>
      </c>
      <c r="V53" s="41">
        <f t="shared" si="35"/>
        <v>1.2829171853370428E-3</v>
      </c>
      <c r="W53" s="41">
        <f t="shared" si="35"/>
        <v>4.6118421673327294E-4</v>
      </c>
      <c r="X53" s="41">
        <f t="shared" si="35"/>
        <v>0</v>
      </c>
      <c r="Y53" s="27">
        <f t="shared" si="35"/>
        <v>4.4111447117635642E-2</v>
      </c>
      <c r="Z53" s="7">
        <f>SUM(R53:Y53)</f>
        <v>4.6170404330728831E-2</v>
      </c>
      <c r="AB53" s="42" t="s">
        <v>56</v>
      </c>
      <c r="AC53">
        <f>AC48/N52</f>
        <v>4.6673364359260137E-2</v>
      </c>
      <c r="AE53" s="7">
        <f t="shared" si="40"/>
        <v>779802</v>
      </c>
      <c r="AF53" s="7">
        <f t="shared" si="41"/>
        <v>251185</v>
      </c>
      <c r="AG53" s="7">
        <f t="shared" si="42"/>
        <v>507556</v>
      </c>
      <c r="AH53" s="7">
        <f t="shared" si="43"/>
        <v>1374543</v>
      </c>
      <c r="AI53" s="7">
        <f t="shared" si="44"/>
        <v>3151260</v>
      </c>
      <c r="AJ53" s="7">
        <f t="shared" si="45"/>
        <v>574351</v>
      </c>
      <c r="AK53" s="7">
        <f t="shared" si="46"/>
        <v>261285</v>
      </c>
      <c r="AL53" s="7">
        <f t="shared" si="47"/>
        <v>502315</v>
      </c>
      <c r="AM53" s="7">
        <f t="shared" si="48"/>
        <v>7402297</v>
      </c>
      <c r="AO53" s="48">
        <f t="shared" si="49"/>
        <v>3040455796020</v>
      </c>
      <c r="AP53" s="48">
        <f t="shared" si="36"/>
        <v>107070355469825</v>
      </c>
      <c r="AQ53" s="48">
        <f t="shared" si="36"/>
        <v>0</v>
      </c>
      <c r="AR53" s="48">
        <f t="shared" si="36"/>
        <v>0</v>
      </c>
      <c r="AS53" s="48">
        <f t="shared" si="36"/>
        <v>6.8867598540006E+16</v>
      </c>
      <c r="AT53" s="48">
        <f t="shared" si="36"/>
        <v>822388524504093</v>
      </c>
      <c r="AU53" s="48">
        <f t="shared" si="36"/>
        <v>0</v>
      </c>
      <c r="AV53" s="48">
        <f t="shared" si="36"/>
        <v>6.0166041977560472E+16</v>
      </c>
    </row>
    <row r="54" spans="1:48" x14ac:dyDescent="0.35">
      <c r="A54" s="85"/>
      <c r="B54" s="4" t="s">
        <v>32</v>
      </c>
      <c r="C54" s="7">
        <f>SUM(C46:C53)</f>
        <v>462764</v>
      </c>
      <c r="D54" s="7">
        <f t="shared" ref="D54:H54" si="50">SUM(D46:D53)</f>
        <v>3289</v>
      </c>
      <c r="E54" s="7">
        <f t="shared" si="50"/>
        <v>1316154</v>
      </c>
      <c r="F54" s="7">
        <f t="shared" si="50"/>
        <v>171456</v>
      </c>
      <c r="G54" s="7">
        <f t="shared" si="50"/>
        <v>2803248</v>
      </c>
      <c r="H54" s="7">
        <f t="shared" si="50"/>
        <v>404040</v>
      </c>
      <c r="I54" s="7">
        <f>SUM(I46:I53)</f>
        <v>2705</v>
      </c>
      <c r="J54" s="7">
        <f t="shared" ref="J54" si="51">SUM(J46:J53)</f>
        <v>238866</v>
      </c>
      <c r="K54" s="4">
        <f>SUM(K46:K53)</f>
        <v>5402522</v>
      </c>
      <c r="L54" s="34"/>
      <c r="P54" s="85"/>
      <c r="Q54" s="4" t="s">
        <v>32</v>
      </c>
      <c r="R54" s="7">
        <f>SUM(R46:R53)</f>
        <v>8.5607482098819215E-2</v>
      </c>
      <c r="S54" s="7">
        <f t="shared" ref="S54:Z54" si="52">SUM(S46:S53)</f>
        <v>6.0843758076042302E-4</v>
      </c>
      <c r="T54" s="7">
        <f t="shared" si="52"/>
        <v>0.2434775176856655</v>
      </c>
      <c r="U54" s="7">
        <f t="shared" si="52"/>
        <v>3.1717930631456094E-2</v>
      </c>
      <c r="V54" s="7">
        <f t="shared" si="52"/>
        <v>0.51857751030449817</v>
      </c>
      <c r="W54" s="7">
        <f t="shared" si="52"/>
        <v>7.4744031660213234E-2</v>
      </c>
      <c r="X54" s="7">
        <f t="shared" si="52"/>
        <v>5.004024493636195E-4</v>
      </c>
      <c r="Y54" s="7">
        <f t="shared" si="52"/>
        <v>4.418821865792618E-2</v>
      </c>
      <c r="Z54" s="9">
        <f t="shared" si="52"/>
        <v>0.99942153106870246</v>
      </c>
    </row>
    <row r="55" spans="1:48" x14ac:dyDescent="0.35">
      <c r="A55" s="94" t="s">
        <v>35</v>
      </c>
      <c r="B55" s="94"/>
      <c r="C55" s="31">
        <f>C46/C54</f>
        <v>0.89414258671806801</v>
      </c>
      <c r="D55" s="31">
        <f>D47/D54</f>
        <v>0</v>
      </c>
      <c r="E55" s="31">
        <f>E48/E54</f>
        <v>0.12999542606716236</v>
      </c>
      <c r="F55" s="31">
        <f>F49/F54</f>
        <v>0.38908524636058228</v>
      </c>
      <c r="G55" s="31">
        <f>G50/G54</f>
        <v>0.87826977848552823</v>
      </c>
      <c r="H55" s="31">
        <f>H51/H54</f>
        <v>0.48306355806355805</v>
      </c>
      <c r="I55" s="31">
        <f>I52/I54</f>
        <v>0</v>
      </c>
      <c r="J55" s="31">
        <f>J53/J54</f>
        <v>0.99826262423283352</v>
      </c>
      <c r="K55" s="34"/>
      <c r="L55" s="34"/>
    </row>
    <row r="56" spans="1:48" ht="18.5" x14ac:dyDescent="0.45">
      <c r="A56" s="25"/>
      <c r="B56" s="26"/>
      <c r="C56" s="17"/>
      <c r="D56" s="17"/>
      <c r="E56" s="17"/>
      <c r="F56" s="17"/>
      <c r="G56" s="17"/>
      <c r="H56" s="17"/>
      <c r="I56" s="17"/>
      <c r="J56" s="17"/>
      <c r="K56" s="17"/>
      <c r="L56" s="36" t="s">
        <v>37</v>
      </c>
      <c r="M56" s="22">
        <f>(C46+D47+E48+F49+G50+H51+I52+J53)/K54</f>
        <v>0.65658557244190774</v>
      </c>
    </row>
    <row r="57" spans="1:48" ht="21" x14ac:dyDescent="0.5">
      <c r="B57" s="23" t="s">
        <v>41</v>
      </c>
    </row>
  </sheetData>
  <mergeCells count="31">
    <mergeCell ref="AE45:AM45"/>
    <mergeCell ref="AO45:AV45"/>
    <mergeCell ref="A46:A54"/>
    <mergeCell ref="P46:P54"/>
    <mergeCell ref="A55:B55"/>
    <mergeCell ref="A44:A45"/>
    <mergeCell ref="B44:K44"/>
    <mergeCell ref="L44:L45"/>
    <mergeCell ref="P44:P45"/>
    <mergeCell ref="Q44:Z44"/>
    <mergeCell ref="AE30:AM30"/>
    <mergeCell ref="AO30:AV30"/>
    <mergeCell ref="A31:A39"/>
    <mergeCell ref="P31:P39"/>
    <mergeCell ref="A40:B40"/>
    <mergeCell ref="A29:A30"/>
    <mergeCell ref="B29:K29"/>
    <mergeCell ref="L29:L30"/>
    <mergeCell ref="P29:P30"/>
    <mergeCell ref="Q29:Z29"/>
    <mergeCell ref="AE15:AM15"/>
    <mergeCell ref="AO15:AV15"/>
    <mergeCell ref="A16:A24"/>
    <mergeCell ref="P16:P24"/>
    <mergeCell ref="A25:B25"/>
    <mergeCell ref="Q14:Z14"/>
    <mergeCell ref="A1:K1"/>
    <mergeCell ref="A14:A15"/>
    <mergeCell ref="B14:K14"/>
    <mergeCell ref="L14:L15"/>
    <mergeCell ref="P14:P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zoomScale="70" zoomScaleNormal="70" workbookViewId="0">
      <selection activeCell="F3" sqref="F3:H12"/>
    </sheetView>
  </sheetViews>
  <sheetFormatPr defaultRowHeight="14.5" x14ac:dyDescent="0.35"/>
  <cols>
    <col min="1" max="1" width="20.36328125" customWidth="1"/>
    <col min="2" max="2" width="21.90625" customWidth="1"/>
    <col min="3" max="3" width="14.54296875" customWidth="1"/>
    <col min="4" max="4" width="15.54296875" customWidth="1"/>
    <col min="5" max="5" width="11.81640625" customWidth="1"/>
    <col min="6" max="6" width="16.1796875" customWidth="1"/>
    <col min="8" max="8" width="12.6328125" customWidth="1"/>
    <col min="11" max="11" width="13" customWidth="1"/>
    <col min="12" max="12" width="15.1796875" customWidth="1"/>
    <col min="13" max="13" width="20.90625" customWidth="1"/>
    <col min="14" max="14" width="20.54296875" bestFit="1" customWidth="1"/>
    <col min="17" max="17" width="17.453125" customWidth="1"/>
    <col min="26" max="26" width="13" customWidth="1"/>
    <col min="29" max="29" width="13.6328125" bestFit="1" customWidth="1"/>
    <col min="31" max="31" width="15.36328125" customWidth="1"/>
    <col min="39" max="39" width="14.1796875" customWidth="1"/>
    <col min="41" max="42" width="26.36328125" customWidth="1"/>
    <col min="43" max="44" width="27.6328125" customWidth="1"/>
    <col min="45" max="45" width="29.6328125" customWidth="1"/>
    <col min="46" max="46" width="28.81640625" customWidth="1"/>
    <col min="47" max="48" width="26.36328125" customWidth="1"/>
  </cols>
  <sheetData>
    <row r="1" spans="1:48" ht="21" x14ac:dyDescent="0.5">
      <c r="A1" s="83" t="s">
        <v>59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3" spans="1:48" x14ac:dyDescent="0.35">
      <c r="A3" s="4" t="s">
        <v>4</v>
      </c>
      <c r="B3" s="6" t="s">
        <v>15</v>
      </c>
      <c r="C3" s="6" t="s">
        <v>16</v>
      </c>
      <c r="D3" s="6" t="s">
        <v>17</v>
      </c>
    </row>
    <row r="4" spans="1:48" x14ac:dyDescent="0.35">
      <c r="A4" s="4" t="s">
        <v>8</v>
      </c>
      <c r="B4" s="7">
        <v>259120</v>
      </c>
      <c r="C4" s="7">
        <v>235624</v>
      </c>
      <c r="D4" s="7">
        <v>205591</v>
      </c>
    </row>
    <row r="5" spans="1:48" x14ac:dyDescent="0.35">
      <c r="A5" s="9" t="s">
        <v>0</v>
      </c>
      <c r="B5" s="7">
        <v>680</v>
      </c>
      <c r="C5" s="7">
        <v>705</v>
      </c>
      <c r="D5" s="7">
        <v>700</v>
      </c>
    </row>
    <row r="6" spans="1:48" x14ac:dyDescent="0.35">
      <c r="A6" s="9" t="s">
        <v>11</v>
      </c>
      <c r="B6" s="7">
        <v>109695</v>
      </c>
      <c r="C6" s="7">
        <v>114584</v>
      </c>
      <c r="D6" s="7">
        <v>584910</v>
      </c>
    </row>
    <row r="7" spans="1:48" x14ac:dyDescent="0.35">
      <c r="A7" s="9" t="s">
        <v>3</v>
      </c>
      <c r="B7" s="7">
        <v>478544</v>
      </c>
      <c r="C7" s="7">
        <v>499943</v>
      </c>
      <c r="D7" s="7">
        <v>76973</v>
      </c>
    </row>
    <row r="8" spans="1:48" x14ac:dyDescent="0.35">
      <c r="A8" s="9" t="s">
        <v>10</v>
      </c>
      <c r="B8" s="7">
        <v>1295599</v>
      </c>
      <c r="C8" s="7">
        <v>1289680</v>
      </c>
      <c r="D8" s="7">
        <v>1245798</v>
      </c>
    </row>
    <row r="9" spans="1:48" x14ac:dyDescent="0.35">
      <c r="A9" s="4" t="s">
        <v>13</v>
      </c>
      <c r="B9" s="7">
        <v>141319</v>
      </c>
      <c r="C9" s="7">
        <v>144398</v>
      </c>
      <c r="D9" s="7">
        <v>179769</v>
      </c>
    </row>
    <row r="10" spans="1:48" x14ac:dyDescent="0.35">
      <c r="A10" s="9" t="s">
        <v>1</v>
      </c>
      <c r="B10" s="7">
        <v>5226</v>
      </c>
      <c r="C10" s="7">
        <v>5226</v>
      </c>
      <c r="D10" s="7">
        <v>1208</v>
      </c>
    </row>
    <row r="11" spans="1:48" x14ac:dyDescent="0.35">
      <c r="A11" s="9" t="s">
        <v>2</v>
      </c>
      <c r="B11" s="7">
        <v>112318</v>
      </c>
      <c r="C11" s="7">
        <v>112341</v>
      </c>
      <c r="D11" s="7">
        <v>106158</v>
      </c>
    </row>
    <row r="12" spans="1:48" x14ac:dyDescent="0.35">
      <c r="B12" s="14">
        <f>SUM(B4:B11)</f>
        <v>2402501</v>
      </c>
      <c r="C12" s="14">
        <f t="shared" ref="C12:D12" si="0">SUM(C4:C11)</f>
        <v>2402501</v>
      </c>
      <c r="D12" s="14">
        <f t="shared" si="0"/>
        <v>2401107</v>
      </c>
    </row>
    <row r="14" spans="1:48" x14ac:dyDescent="0.35">
      <c r="A14" s="84" t="s">
        <v>27</v>
      </c>
      <c r="B14" s="80">
        <v>2011</v>
      </c>
      <c r="C14" s="81"/>
      <c r="D14" s="81"/>
      <c r="E14" s="81"/>
      <c r="F14" s="81"/>
      <c r="G14" s="81"/>
      <c r="H14" s="81"/>
      <c r="I14" s="81"/>
      <c r="J14" s="81"/>
      <c r="K14" s="82"/>
      <c r="L14" s="86" t="s">
        <v>36</v>
      </c>
      <c r="P14" s="87" t="s">
        <v>27</v>
      </c>
      <c r="Q14" s="80">
        <v>2011</v>
      </c>
      <c r="R14" s="81"/>
      <c r="S14" s="81"/>
      <c r="T14" s="81"/>
      <c r="U14" s="81"/>
      <c r="V14" s="81"/>
      <c r="W14" s="81"/>
      <c r="X14" s="81"/>
      <c r="Y14" s="81"/>
      <c r="Z14" s="82"/>
    </row>
    <row r="15" spans="1:48" x14ac:dyDescent="0.35">
      <c r="A15" s="85"/>
      <c r="B15" s="7"/>
      <c r="C15" s="7" t="s">
        <v>8</v>
      </c>
      <c r="D15" s="7" t="s">
        <v>0</v>
      </c>
      <c r="E15" s="7" t="s">
        <v>11</v>
      </c>
      <c r="F15" s="7" t="s">
        <v>3</v>
      </c>
      <c r="G15" s="7" t="s">
        <v>10</v>
      </c>
      <c r="H15" s="7" t="s">
        <v>19</v>
      </c>
      <c r="I15" s="7" t="s">
        <v>20</v>
      </c>
      <c r="J15" s="7" t="s">
        <v>2</v>
      </c>
      <c r="K15" s="20" t="s">
        <v>28</v>
      </c>
      <c r="L15" s="86"/>
      <c r="P15" s="88"/>
      <c r="Q15" s="7"/>
      <c r="R15" s="7" t="s">
        <v>8</v>
      </c>
      <c r="S15" s="7" t="s">
        <v>0</v>
      </c>
      <c r="T15" s="7" t="s">
        <v>11</v>
      </c>
      <c r="U15" s="7" t="s">
        <v>3</v>
      </c>
      <c r="V15" s="7" t="s">
        <v>10</v>
      </c>
      <c r="W15" s="7" t="s">
        <v>19</v>
      </c>
      <c r="X15" s="7" t="s">
        <v>20</v>
      </c>
      <c r="Y15" s="7" t="s">
        <v>2</v>
      </c>
      <c r="Z15" s="20" t="s">
        <v>28</v>
      </c>
      <c r="AE15" s="89" t="s">
        <v>53</v>
      </c>
      <c r="AF15" s="89"/>
      <c r="AG15" s="89"/>
      <c r="AH15" s="89"/>
      <c r="AI15" s="89"/>
      <c r="AJ15" s="89"/>
      <c r="AK15" s="89"/>
      <c r="AL15" s="89"/>
      <c r="AM15" s="89"/>
      <c r="AO15" s="90" t="s">
        <v>54</v>
      </c>
      <c r="AP15" s="90"/>
      <c r="AQ15" s="90"/>
      <c r="AR15" s="90"/>
      <c r="AS15" s="90"/>
      <c r="AT15" s="90"/>
      <c r="AU15" s="90"/>
      <c r="AV15" s="90"/>
    </row>
    <row r="16" spans="1:48" x14ac:dyDescent="0.35">
      <c r="A16" s="84">
        <v>2006</v>
      </c>
      <c r="B16" s="15" t="s">
        <v>8</v>
      </c>
      <c r="C16" s="27">
        <v>234323</v>
      </c>
      <c r="D16" s="7">
        <v>705</v>
      </c>
      <c r="E16" s="7">
        <v>4474</v>
      </c>
      <c r="F16" s="7">
        <v>19581</v>
      </c>
      <c r="G16" s="7">
        <v>37</v>
      </c>
      <c r="H16" s="7">
        <v>0</v>
      </c>
      <c r="I16" s="7">
        <v>0</v>
      </c>
      <c r="J16" s="7">
        <v>0</v>
      </c>
      <c r="K16" s="7">
        <f>SUM(C16:J16)</f>
        <v>259120</v>
      </c>
      <c r="L16" s="8">
        <f>C16/K16</f>
        <v>0.90430302562519294</v>
      </c>
      <c r="M16" s="43" t="s">
        <v>49</v>
      </c>
      <c r="N16">
        <f>C16+D17+E18+F19+G20+H21+I22+J23</f>
        <v>2673626</v>
      </c>
      <c r="P16" s="84">
        <v>2006</v>
      </c>
      <c r="Q16" s="15" t="s">
        <v>8</v>
      </c>
      <c r="R16" s="27">
        <f>C16/$K$24</f>
        <v>8.6064280732271597E-2</v>
      </c>
      <c r="S16" s="41">
        <f t="shared" ref="S16:Y23" si="1">D16/$K$24</f>
        <v>2.5893880633250462E-4</v>
      </c>
      <c r="T16" s="41">
        <f t="shared" si="1"/>
        <v>1.643251375222164E-3</v>
      </c>
      <c r="U16" s="41">
        <f t="shared" si="1"/>
        <v>7.1918876124776919E-3</v>
      </c>
      <c r="V16" s="41">
        <f t="shared" si="1"/>
        <v>1.3589696218869036E-5</v>
      </c>
      <c r="W16" s="41">
        <f t="shared" si="1"/>
        <v>0</v>
      </c>
      <c r="X16" s="41">
        <f t="shared" si="1"/>
        <v>0</v>
      </c>
      <c r="Y16" s="41">
        <f t="shared" si="1"/>
        <v>0</v>
      </c>
      <c r="Z16" s="7">
        <f>SUM(R16:Y16)</f>
        <v>9.5171948222522812E-2</v>
      </c>
      <c r="AB16" t="s">
        <v>42</v>
      </c>
      <c r="AC16">
        <f>R16+S17+T18+U19+V20+W21+X22+Y23</f>
        <v>0.98199365250999848</v>
      </c>
      <c r="AE16" s="7">
        <f>$C$24+K16</f>
        <v>494744</v>
      </c>
      <c r="AF16" s="7">
        <f>$D$24+K16</f>
        <v>259825</v>
      </c>
      <c r="AG16" s="7">
        <f>$E$24+K16</f>
        <v>693854</v>
      </c>
      <c r="AH16" s="7">
        <f>$F$24+K16</f>
        <v>759063</v>
      </c>
      <c r="AI16" s="7">
        <f>$G$24+K16</f>
        <v>1548800</v>
      </c>
      <c r="AJ16" s="7">
        <f>$H$24+K16</f>
        <v>403518</v>
      </c>
      <c r="AK16" s="7">
        <f>$I$24+K16</f>
        <v>264346</v>
      </c>
      <c r="AL16" s="7">
        <f>$J$24+K16</f>
        <v>371461</v>
      </c>
      <c r="AM16" s="7">
        <f>SUM(AE16:AL16)</f>
        <v>4795611</v>
      </c>
      <c r="AO16" s="48">
        <f>C16*(AE16*AE16)</f>
        <v>5.7355621610472128E+16</v>
      </c>
      <c r="AP16" s="48">
        <f t="shared" ref="AP16:AV23" si="2">D16*(AF16*AF16)</f>
        <v>47593866590625</v>
      </c>
      <c r="AQ16" s="48">
        <f t="shared" si="2"/>
        <v>2153932912215784</v>
      </c>
      <c r="AR16" s="48">
        <f t="shared" si="2"/>
        <v>1.1282114748070988E+16</v>
      </c>
      <c r="AS16" s="48">
        <f t="shared" si="2"/>
        <v>88754913280000</v>
      </c>
      <c r="AT16" s="48">
        <f t="shared" si="2"/>
        <v>0</v>
      </c>
      <c r="AU16" s="48">
        <f t="shared" si="2"/>
        <v>0</v>
      </c>
      <c r="AV16" s="48">
        <f t="shared" si="2"/>
        <v>0</v>
      </c>
    </row>
    <row r="17" spans="1:48" x14ac:dyDescent="0.35">
      <c r="A17" s="91"/>
      <c r="B17" s="16" t="s">
        <v>0</v>
      </c>
      <c r="C17" s="7">
        <v>0</v>
      </c>
      <c r="D17" s="27">
        <v>0</v>
      </c>
      <c r="E17" s="7">
        <v>0</v>
      </c>
      <c r="F17" s="7">
        <v>680</v>
      </c>
      <c r="G17" s="7">
        <v>0</v>
      </c>
      <c r="H17" s="7">
        <v>0</v>
      </c>
      <c r="I17" s="7">
        <v>0</v>
      </c>
      <c r="J17" s="19">
        <v>0</v>
      </c>
      <c r="K17" s="7">
        <f t="shared" ref="K17:K23" si="3">SUM(C17:J17)</f>
        <v>680</v>
      </c>
      <c r="L17" s="8">
        <f>D17/K17</f>
        <v>0</v>
      </c>
      <c r="M17" s="43" t="s">
        <v>51</v>
      </c>
      <c r="N17" s="24">
        <f>C24*K16+D24*K17+E24*K18+F24*K19+G24*K20+H24*K21+I24*K22+J24*K23</f>
        <v>2191127856298</v>
      </c>
      <c r="P17" s="91"/>
      <c r="Q17" s="16" t="s">
        <v>0</v>
      </c>
      <c r="R17" s="41">
        <f t="shared" ref="R17:R23" si="4">C17/$K$24</f>
        <v>0</v>
      </c>
      <c r="S17" s="27">
        <f t="shared" si="1"/>
        <v>0</v>
      </c>
      <c r="T17" s="41">
        <f t="shared" si="1"/>
        <v>0</v>
      </c>
      <c r="U17" s="41">
        <f t="shared" si="1"/>
        <v>2.497565791575931E-4</v>
      </c>
      <c r="V17" s="41">
        <f t="shared" si="1"/>
        <v>0</v>
      </c>
      <c r="W17" s="41">
        <f t="shared" si="1"/>
        <v>0</v>
      </c>
      <c r="X17" s="41">
        <f t="shared" si="1"/>
        <v>0</v>
      </c>
      <c r="Y17" s="41">
        <f t="shared" si="1"/>
        <v>0</v>
      </c>
      <c r="Z17" s="7">
        <f t="shared" ref="Z17:Z22" si="5">SUM(R17:Y17)</f>
        <v>2.497565791575931E-4</v>
      </c>
      <c r="AB17" t="s">
        <v>43</v>
      </c>
      <c r="AC17">
        <f>R24*Z16+S24*Z17+T24*Z18+U24*Z19+V24*Z20+W24*Z21+X24*Z22+Y24*Z23</f>
        <v>0.29558593805530126</v>
      </c>
      <c r="AE17" s="7">
        <f t="shared" ref="AE17:AE23" si="6">$C$24+K17</f>
        <v>236304</v>
      </c>
      <c r="AF17" s="7">
        <f t="shared" ref="AF17:AF23" si="7">$D$24+K17</f>
        <v>1385</v>
      </c>
      <c r="AG17" s="7">
        <f t="shared" ref="AG17:AG23" si="8">$E$24+K17</f>
        <v>435414</v>
      </c>
      <c r="AH17" s="7">
        <f t="shared" ref="AH17:AH23" si="9">$F$24+K17</f>
        <v>500623</v>
      </c>
      <c r="AI17" s="7">
        <f t="shared" ref="AI17:AI23" si="10">$G$24+K17</f>
        <v>1290360</v>
      </c>
      <c r="AJ17" s="7">
        <f t="shared" ref="AJ17:AJ23" si="11">$H$24+K17</f>
        <v>145078</v>
      </c>
      <c r="AK17" s="7">
        <f t="shared" ref="AK17:AK23" si="12">$I$24+K17</f>
        <v>5906</v>
      </c>
      <c r="AL17" s="7">
        <f t="shared" ref="AL17:AL23" si="13">$J$24+K17</f>
        <v>113021</v>
      </c>
      <c r="AM17" s="7">
        <f t="shared" ref="AM17:AM23" si="14">SUM(AE17:AL17)</f>
        <v>2728091</v>
      </c>
      <c r="AO17" s="48">
        <f t="shared" ref="AO17:AO23" si="15">C17*(AE17*AE17)</f>
        <v>0</v>
      </c>
      <c r="AP17" s="48">
        <f t="shared" si="2"/>
        <v>0</v>
      </c>
      <c r="AQ17" s="48">
        <f t="shared" si="2"/>
        <v>0</v>
      </c>
      <c r="AR17" s="48">
        <f t="shared" si="2"/>
        <v>170423903927720</v>
      </c>
      <c r="AS17" s="48">
        <f t="shared" si="2"/>
        <v>0</v>
      </c>
      <c r="AT17" s="48">
        <f t="shared" si="2"/>
        <v>0</v>
      </c>
      <c r="AU17" s="48">
        <f t="shared" si="2"/>
        <v>0</v>
      </c>
      <c r="AV17" s="48">
        <f t="shared" si="2"/>
        <v>0</v>
      </c>
    </row>
    <row r="18" spans="1:48" x14ac:dyDescent="0.35">
      <c r="A18" s="91"/>
      <c r="B18" s="16" t="s">
        <v>11</v>
      </c>
      <c r="C18" s="7">
        <v>513</v>
      </c>
      <c r="D18" s="7">
        <v>0</v>
      </c>
      <c r="E18" s="27">
        <v>426808</v>
      </c>
      <c r="F18" s="7">
        <v>2524</v>
      </c>
      <c r="G18" s="7">
        <v>0</v>
      </c>
      <c r="H18" s="7">
        <v>0</v>
      </c>
      <c r="I18" s="7">
        <v>0</v>
      </c>
      <c r="J18" s="7">
        <v>0</v>
      </c>
      <c r="K18" s="7">
        <f t="shared" si="3"/>
        <v>429845</v>
      </c>
      <c r="L18" s="8">
        <f>E18/K18</f>
        <v>0.99293466249462015</v>
      </c>
      <c r="P18" s="91"/>
      <c r="Q18" s="16" t="s">
        <v>11</v>
      </c>
      <c r="R18" s="41">
        <f t="shared" si="4"/>
        <v>1.8841930162918419E-4</v>
      </c>
      <c r="S18" s="41">
        <f t="shared" si="1"/>
        <v>0</v>
      </c>
      <c r="T18" s="27">
        <f t="shared" si="1"/>
        <v>0.1567619206427853</v>
      </c>
      <c r="U18" s="41">
        <f t="shared" si="1"/>
        <v>9.270376555790661E-4</v>
      </c>
      <c r="V18" s="41">
        <f t="shared" si="1"/>
        <v>0</v>
      </c>
      <c r="W18" s="41">
        <f t="shared" si="1"/>
        <v>0</v>
      </c>
      <c r="X18" s="41">
        <f t="shared" si="1"/>
        <v>0</v>
      </c>
      <c r="Y18" s="41">
        <f t="shared" si="1"/>
        <v>0</v>
      </c>
      <c r="Z18" s="7">
        <f t="shared" si="5"/>
        <v>0.15787737759999354</v>
      </c>
      <c r="AB18" t="s">
        <v>44</v>
      </c>
      <c r="AC18">
        <f>(AC16-AC17)/1-AC17</f>
        <v>0.39082177639939591</v>
      </c>
      <c r="AE18" s="7">
        <f t="shared" si="6"/>
        <v>665469</v>
      </c>
      <c r="AF18" s="7">
        <f t="shared" si="7"/>
        <v>430550</v>
      </c>
      <c r="AG18" s="7">
        <f t="shared" si="8"/>
        <v>864579</v>
      </c>
      <c r="AH18" s="7">
        <f t="shared" si="9"/>
        <v>929788</v>
      </c>
      <c r="AI18" s="7">
        <f t="shared" si="10"/>
        <v>1719525</v>
      </c>
      <c r="AJ18" s="7">
        <f t="shared" si="11"/>
        <v>574243</v>
      </c>
      <c r="AK18" s="7">
        <f t="shared" si="12"/>
        <v>435071</v>
      </c>
      <c r="AL18" s="7">
        <f t="shared" si="13"/>
        <v>542186</v>
      </c>
      <c r="AM18" s="7">
        <f t="shared" si="14"/>
        <v>6161411</v>
      </c>
      <c r="AO18" s="48">
        <f t="shared" si="15"/>
        <v>227181531849993</v>
      </c>
      <c r="AP18" s="48">
        <f t="shared" si="2"/>
        <v>0</v>
      </c>
      <c r="AQ18" s="48">
        <f t="shared" si="2"/>
        <v>3.1903763437723674E+17</v>
      </c>
      <c r="AR18" s="48">
        <f t="shared" si="2"/>
        <v>2182012449758656</v>
      </c>
      <c r="AS18" s="48">
        <f t="shared" si="2"/>
        <v>0</v>
      </c>
      <c r="AT18" s="48">
        <f t="shared" si="2"/>
        <v>0</v>
      </c>
      <c r="AU18" s="48">
        <f t="shared" si="2"/>
        <v>0</v>
      </c>
      <c r="AV18" s="48">
        <f t="shared" si="2"/>
        <v>0</v>
      </c>
    </row>
    <row r="19" spans="1:48" x14ac:dyDescent="0.35">
      <c r="A19" s="91"/>
      <c r="B19" s="16" t="s">
        <v>3</v>
      </c>
      <c r="C19" s="7">
        <v>788</v>
      </c>
      <c r="D19" s="7">
        <v>0</v>
      </c>
      <c r="E19" s="7">
        <v>3452</v>
      </c>
      <c r="F19" s="27">
        <v>467610</v>
      </c>
      <c r="G19" s="7">
        <v>3607</v>
      </c>
      <c r="H19" s="7">
        <v>3086</v>
      </c>
      <c r="I19" s="7">
        <v>0</v>
      </c>
      <c r="J19" s="7">
        <v>1</v>
      </c>
      <c r="K19" s="7">
        <f t="shared" si="3"/>
        <v>478544</v>
      </c>
      <c r="L19" s="8">
        <f>F19/K19</f>
        <v>0.97715152629643254</v>
      </c>
      <c r="M19" s="43" t="s">
        <v>52</v>
      </c>
      <c r="N19">
        <f>((C16*(C24+K16))+(D17*(D24+K17))+(E18*(E24+K18))+(F19*(F24+K19))+(G20*(G24+K20))+(H21*(H24+K21))+(I22*(I24+K22))+(J23*(J24+K23)))</f>
        <v>4332896317723</v>
      </c>
      <c r="P19" s="91"/>
      <c r="Q19" s="16" t="s">
        <v>3</v>
      </c>
      <c r="R19" s="41">
        <f t="shared" si="4"/>
        <v>2.8942380055321082E-4</v>
      </c>
      <c r="S19" s="41">
        <f t="shared" si="1"/>
        <v>0</v>
      </c>
      <c r="T19" s="41">
        <f t="shared" si="1"/>
        <v>1.2678819283117814E-3</v>
      </c>
      <c r="U19" s="27">
        <f t="shared" si="1"/>
        <v>0.17174804997041487</v>
      </c>
      <c r="V19" s="41">
        <f t="shared" si="1"/>
        <v>1.3248117367962327E-3</v>
      </c>
      <c r="W19" s="41">
        <f t="shared" si="1"/>
        <v>1.133454122471077E-3</v>
      </c>
      <c r="X19" s="41">
        <f t="shared" si="1"/>
        <v>0</v>
      </c>
      <c r="Y19" s="41">
        <f t="shared" si="1"/>
        <v>3.6728908699646043E-7</v>
      </c>
      <c r="Z19" s="7">
        <f t="shared" si="5"/>
        <v>0.17576398884763419</v>
      </c>
      <c r="AB19" s="42" t="s">
        <v>48</v>
      </c>
      <c r="AC19">
        <f>1/K24*(C16+D17+E18+F19+G20+H21+I22+J23)</f>
        <v>0.98199365250999848</v>
      </c>
      <c r="AE19" s="7">
        <f t="shared" si="6"/>
        <v>714168</v>
      </c>
      <c r="AF19" s="7">
        <f t="shared" si="7"/>
        <v>479249</v>
      </c>
      <c r="AG19" s="7">
        <f t="shared" si="8"/>
        <v>913278</v>
      </c>
      <c r="AH19" s="7">
        <f t="shared" si="9"/>
        <v>978487</v>
      </c>
      <c r="AI19" s="7">
        <f t="shared" si="10"/>
        <v>1768224</v>
      </c>
      <c r="AJ19" s="7">
        <f t="shared" si="11"/>
        <v>622942</v>
      </c>
      <c r="AK19" s="7">
        <f t="shared" si="12"/>
        <v>483770</v>
      </c>
      <c r="AL19" s="7">
        <f t="shared" si="13"/>
        <v>590885</v>
      </c>
      <c r="AM19" s="7">
        <f t="shared" si="14"/>
        <v>6551003</v>
      </c>
      <c r="AO19" s="48">
        <f t="shared" si="15"/>
        <v>401908314592512</v>
      </c>
      <c r="AP19" s="48">
        <f t="shared" si="2"/>
        <v>0</v>
      </c>
      <c r="AQ19" s="48">
        <f t="shared" si="2"/>
        <v>2879232786640368</v>
      </c>
      <c r="AR19" s="48">
        <f t="shared" si="2"/>
        <v>4.477070263355161E+17</v>
      </c>
      <c r="AS19" s="48">
        <f t="shared" si="2"/>
        <v>1.1277704323832832E+16</v>
      </c>
      <c r="AT19" s="48">
        <f t="shared" si="2"/>
        <v>1197543085333304</v>
      </c>
      <c r="AU19" s="48">
        <f t="shared" si="2"/>
        <v>0</v>
      </c>
      <c r="AV19" s="48">
        <f t="shared" si="2"/>
        <v>349145083225</v>
      </c>
    </row>
    <row r="20" spans="1:48" x14ac:dyDescent="0.35">
      <c r="A20" s="91"/>
      <c r="B20" s="16" t="s">
        <v>10</v>
      </c>
      <c r="C20" s="7">
        <v>0</v>
      </c>
      <c r="D20" s="7">
        <v>0</v>
      </c>
      <c r="E20" s="7">
        <v>0</v>
      </c>
      <c r="F20" s="7">
        <v>9548</v>
      </c>
      <c r="G20" s="27">
        <v>1286029</v>
      </c>
      <c r="H20" s="7">
        <v>0</v>
      </c>
      <c r="I20" s="7">
        <v>0</v>
      </c>
      <c r="J20" s="7">
        <v>22</v>
      </c>
      <c r="K20" s="7">
        <f t="shared" si="3"/>
        <v>1295599</v>
      </c>
      <c r="L20" s="8">
        <f>G20/K20</f>
        <v>0.99261345524348199</v>
      </c>
      <c r="M20" s="43" t="s">
        <v>55</v>
      </c>
      <c r="N20">
        <f>(1/K24)*((AC19*(1-AC19))/((1-AC20)*(1-AC20)))+((2*(1-AC19))*(2*AC19*AC20-AC21))/((1-AC20)*(1-AC20)*(1-AC20))+(((1-AC19)*(1-AC19))*(AC22-4*(AC20*AC20)))/((1-AC20)*(1-AC20)*(1-AC20)*(1-AC20))</f>
        <v>-8.6717164084191265E-4</v>
      </c>
      <c r="P20" s="91"/>
      <c r="Q20" s="16" t="s">
        <v>10</v>
      </c>
      <c r="R20" s="41">
        <f t="shared" si="4"/>
        <v>0</v>
      </c>
      <c r="S20" s="41">
        <f t="shared" si="1"/>
        <v>0</v>
      </c>
      <c r="T20" s="41">
        <f t="shared" si="1"/>
        <v>0</v>
      </c>
      <c r="U20" s="41">
        <f t="shared" si="1"/>
        <v>3.5068762026422041E-3</v>
      </c>
      <c r="V20" s="27">
        <f t="shared" si="1"/>
        <v>0.47234441726097104</v>
      </c>
      <c r="W20" s="41">
        <f t="shared" si="1"/>
        <v>0</v>
      </c>
      <c r="X20" s="41">
        <f t="shared" si="1"/>
        <v>0</v>
      </c>
      <c r="Y20" s="41">
        <f t="shared" si="1"/>
        <v>8.0803599139221304E-6</v>
      </c>
      <c r="Z20" s="7">
        <f t="shared" si="5"/>
        <v>0.47585937382352717</v>
      </c>
      <c r="AB20" s="42" t="s">
        <v>45</v>
      </c>
      <c r="AC20" s="44">
        <f>(1/(K24*K24))*N17</f>
        <v>0.29558593805530126</v>
      </c>
      <c r="AE20" s="7">
        <f t="shared" si="6"/>
        <v>1531223</v>
      </c>
      <c r="AF20" s="7">
        <f t="shared" si="7"/>
        <v>1296304</v>
      </c>
      <c r="AG20" s="7">
        <f t="shared" si="8"/>
        <v>1730333</v>
      </c>
      <c r="AH20" s="7">
        <f t="shared" si="9"/>
        <v>1795542</v>
      </c>
      <c r="AI20" s="7">
        <f t="shared" si="10"/>
        <v>2585279</v>
      </c>
      <c r="AJ20" s="7">
        <f t="shared" si="11"/>
        <v>1439997</v>
      </c>
      <c r="AK20" s="7">
        <f t="shared" si="12"/>
        <v>1300825</v>
      </c>
      <c r="AL20" s="7">
        <f t="shared" si="13"/>
        <v>1407940</v>
      </c>
      <c r="AM20" s="7">
        <f t="shared" si="14"/>
        <v>13087443</v>
      </c>
      <c r="AO20" s="48">
        <f t="shared" si="15"/>
        <v>0</v>
      </c>
      <c r="AP20" s="48">
        <f t="shared" si="2"/>
        <v>0</v>
      </c>
      <c r="AQ20" s="48">
        <f t="shared" si="2"/>
        <v>0</v>
      </c>
      <c r="AR20" s="48">
        <f t="shared" si="2"/>
        <v>3.0782475812298672E+16</v>
      </c>
      <c r="AS20" s="48">
        <f t="shared" si="2"/>
        <v>8.5953902414412534E+18</v>
      </c>
      <c r="AT20" s="48">
        <f t="shared" si="2"/>
        <v>0</v>
      </c>
      <c r="AU20" s="48">
        <f t="shared" si="2"/>
        <v>0</v>
      </c>
      <c r="AV20" s="48">
        <f t="shared" si="2"/>
        <v>43610490959200</v>
      </c>
    </row>
    <row r="21" spans="1:48" x14ac:dyDescent="0.35">
      <c r="A21" s="91"/>
      <c r="B21" s="15" t="s">
        <v>13</v>
      </c>
      <c r="C21" s="7">
        <v>0</v>
      </c>
      <c r="D21" s="7">
        <v>0</v>
      </c>
      <c r="E21" s="7">
        <v>0</v>
      </c>
      <c r="F21" s="7">
        <v>0</v>
      </c>
      <c r="G21" s="7">
        <v>7</v>
      </c>
      <c r="H21" s="27">
        <v>141312</v>
      </c>
      <c r="I21" s="7">
        <v>0</v>
      </c>
      <c r="J21" s="7">
        <v>0</v>
      </c>
      <c r="K21" s="7">
        <f t="shared" si="3"/>
        <v>141319</v>
      </c>
      <c r="L21" s="8">
        <f>H21/K21</f>
        <v>0.99995046667468634</v>
      </c>
      <c r="N21">
        <f>N20*-1</f>
        <v>8.6717164084191265E-4</v>
      </c>
      <c r="P21" s="91"/>
      <c r="Q21" s="15" t="s">
        <v>13</v>
      </c>
      <c r="R21" s="41">
        <f t="shared" si="4"/>
        <v>0</v>
      </c>
      <c r="S21" s="41">
        <f t="shared" si="1"/>
        <v>0</v>
      </c>
      <c r="T21" s="41">
        <f t="shared" si="1"/>
        <v>0</v>
      </c>
      <c r="U21" s="41">
        <f t="shared" si="1"/>
        <v>0</v>
      </c>
      <c r="V21" s="41">
        <f t="shared" si="1"/>
        <v>2.571023608975223E-6</v>
      </c>
      <c r="W21" s="27">
        <f t="shared" si="1"/>
        <v>5.1902355461643818E-2</v>
      </c>
      <c r="X21" s="41">
        <f t="shared" si="1"/>
        <v>0</v>
      </c>
      <c r="Y21" s="41">
        <f t="shared" si="1"/>
        <v>0</v>
      </c>
      <c r="Z21" s="7">
        <f t="shared" si="5"/>
        <v>5.1904926485252793E-2</v>
      </c>
      <c r="AB21" s="42" t="s">
        <v>46</v>
      </c>
      <c r="AC21">
        <f>(1/(K24*K24))*((C16*(C24+K16))+(D17*(D24+K17))+(E18*(E24+K18))+(F19*(F24+K19))+(G20*(G24+K20))+(H21*(H24+K21))+(I22*(I24+K22))+(J23*(J24+K23)))</f>
        <v>0.58451323088666374</v>
      </c>
      <c r="AE21" s="7">
        <f t="shared" si="6"/>
        <v>376943</v>
      </c>
      <c r="AF21" s="7">
        <f t="shared" si="7"/>
        <v>142024</v>
      </c>
      <c r="AG21" s="7">
        <f t="shared" si="8"/>
        <v>576053</v>
      </c>
      <c r="AH21" s="7">
        <f t="shared" si="9"/>
        <v>641262</v>
      </c>
      <c r="AI21" s="7">
        <f t="shared" si="10"/>
        <v>1430999</v>
      </c>
      <c r="AJ21" s="7">
        <f t="shared" si="11"/>
        <v>285717</v>
      </c>
      <c r="AK21" s="7">
        <f t="shared" si="12"/>
        <v>146545</v>
      </c>
      <c r="AL21" s="7">
        <f t="shared" si="13"/>
        <v>253660</v>
      </c>
      <c r="AM21" s="7">
        <f t="shared" si="14"/>
        <v>3853203</v>
      </c>
      <c r="AO21" s="48">
        <f t="shared" si="15"/>
        <v>0</v>
      </c>
      <c r="AP21" s="48">
        <f t="shared" si="2"/>
        <v>0</v>
      </c>
      <c r="AQ21" s="48">
        <f t="shared" si="2"/>
        <v>0</v>
      </c>
      <c r="AR21" s="48">
        <f t="shared" si="2"/>
        <v>0</v>
      </c>
      <c r="AS21" s="48">
        <f t="shared" si="2"/>
        <v>14334306966007</v>
      </c>
      <c r="AT21" s="48">
        <f t="shared" si="2"/>
        <v>1.1535892648224768E+16</v>
      </c>
      <c r="AU21" s="48">
        <f t="shared" si="2"/>
        <v>0</v>
      </c>
      <c r="AV21" s="48">
        <f t="shared" si="2"/>
        <v>0</v>
      </c>
    </row>
    <row r="22" spans="1:48" x14ac:dyDescent="0.35">
      <c r="A22" s="91"/>
      <c r="B22" s="16" t="s">
        <v>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7">
        <v>5226</v>
      </c>
      <c r="J22" s="7">
        <v>0</v>
      </c>
      <c r="K22" s="7">
        <f t="shared" si="3"/>
        <v>5226</v>
      </c>
      <c r="L22" s="8">
        <f>I22/K22</f>
        <v>1</v>
      </c>
      <c r="M22" s="43" t="s">
        <v>57</v>
      </c>
      <c r="N22">
        <f>SQRT(N21)</f>
        <v>2.9447778198735345E-2</v>
      </c>
      <c r="P22" s="91"/>
      <c r="Q22" s="16" t="s">
        <v>1</v>
      </c>
      <c r="R22" s="41">
        <f t="shared" si="4"/>
        <v>0</v>
      </c>
      <c r="S22" s="41">
        <f t="shared" si="1"/>
        <v>0</v>
      </c>
      <c r="T22" s="41">
        <f t="shared" si="1"/>
        <v>0</v>
      </c>
      <c r="U22" s="41">
        <f t="shared" si="1"/>
        <v>0</v>
      </c>
      <c r="V22" s="41">
        <f t="shared" si="1"/>
        <v>0</v>
      </c>
      <c r="W22" s="41">
        <f t="shared" si="1"/>
        <v>0</v>
      </c>
      <c r="X22" s="27">
        <f t="shared" si="1"/>
        <v>1.9194527686435022E-3</v>
      </c>
      <c r="Y22" s="41">
        <f t="shared" si="1"/>
        <v>0</v>
      </c>
      <c r="Z22" s="7">
        <f t="shared" si="5"/>
        <v>1.9194527686435022E-3</v>
      </c>
      <c r="AB22" s="42" t="s">
        <v>47</v>
      </c>
      <c r="AC22" s="45">
        <f>(1/(K24*K24*K24))*AO16</f>
        <v>2.8418428926190943E-3</v>
      </c>
      <c r="AE22" s="7">
        <f t="shared" si="6"/>
        <v>240850</v>
      </c>
      <c r="AF22" s="7">
        <f t="shared" si="7"/>
        <v>5931</v>
      </c>
      <c r="AG22" s="7">
        <f t="shared" si="8"/>
        <v>439960</v>
      </c>
      <c r="AH22" s="7">
        <f t="shared" si="9"/>
        <v>505169</v>
      </c>
      <c r="AI22" s="7">
        <f t="shared" si="10"/>
        <v>1294906</v>
      </c>
      <c r="AJ22" s="7">
        <f t="shared" si="11"/>
        <v>149624</v>
      </c>
      <c r="AK22" s="7">
        <f t="shared" si="12"/>
        <v>10452</v>
      </c>
      <c r="AL22" s="7">
        <f t="shared" si="13"/>
        <v>117567</v>
      </c>
      <c r="AM22" s="7">
        <f t="shared" si="14"/>
        <v>2764459</v>
      </c>
      <c r="AO22" s="48">
        <f t="shared" si="15"/>
        <v>0</v>
      </c>
      <c r="AP22" s="48">
        <f t="shared" si="2"/>
        <v>0</v>
      </c>
      <c r="AQ22" s="48">
        <f t="shared" si="2"/>
        <v>0</v>
      </c>
      <c r="AR22" s="48">
        <f t="shared" si="2"/>
        <v>0</v>
      </c>
      <c r="AS22" s="48">
        <f t="shared" si="2"/>
        <v>0</v>
      </c>
      <c r="AT22" s="48">
        <f t="shared" si="2"/>
        <v>0</v>
      </c>
      <c r="AU22" s="48">
        <f t="shared" si="2"/>
        <v>570910732704</v>
      </c>
      <c r="AV22" s="48">
        <f t="shared" si="2"/>
        <v>0</v>
      </c>
    </row>
    <row r="23" spans="1:48" x14ac:dyDescent="0.35">
      <c r="A23" s="91"/>
      <c r="B23" s="16" t="s">
        <v>2</v>
      </c>
      <c r="C23" s="7">
        <v>0</v>
      </c>
      <c r="D23" s="19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27">
        <v>112318</v>
      </c>
      <c r="K23" s="7">
        <f t="shared" si="3"/>
        <v>112318</v>
      </c>
      <c r="L23" s="8">
        <f>J23/K23</f>
        <v>1</v>
      </c>
      <c r="P23" s="91"/>
      <c r="Q23" s="16" t="s">
        <v>2</v>
      </c>
      <c r="R23" s="41">
        <f t="shared" si="4"/>
        <v>0</v>
      </c>
      <c r="S23" s="41">
        <f t="shared" si="1"/>
        <v>0</v>
      </c>
      <c r="T23" s="41">
        <f t="shared" si="1"/>
        <v>0</v>
      </c>
      <c r="U23" s="41">
        <f t="shared" si="1"/>
        <v>0</v>
      </c>
      <c r="V23" s="41">
        <f t="shared" si="1"/>
        <v>0</v>
      </c>
      <c r="W23" s="41">
        <f t="shared" si="1"/>
        <v>0</v>
      </c>
      <c r="X23" s="41">
        <f t="shared" si="1"/>
        <v>0</v>
      </c>
      <c r="Y23" s="27">
        <f t="shared" si="1"/>
        <v>4.1253175673268444E-2</v>
      </c>
      <c r="Z23" s="7">
        <f>SUM(R23:Y23)</f>
        <v>4.1253175673268444E-2</v>
      </c>
      <c r="AB23" s="42" t="s">
        <v>56</v>
      </c>
      <c r="AC23">
        <f>AC18/N22</f>
        <v>13.271689760831601</v>
      </c>
      <c r="AE23" s="7">
        <f t="shared" si="6"/>
        <v>347942</v>
      </c>
      <c r="AF23" s="7">
        <f t="shared" si="7"/>
        <v>113023</v>
      </c>
      <c r="AG23" s="7">
        <f t="shared" si="8"/>
        <v>547052</v>
      </c>
      <c r="AH23" s="7">
        <f t="shared" si="9"/>
        <v>612261</v>
      </c>
      <c r="AI23" s="7">
        <f t="shared" si="10"/>
        <v>1401998</v>
      </c>
      <c r="AJ23" s="7">
        <f t="shared" si="11"/>
        <v>256716</v>
      </c>
      <c r="AK23" s="7">
        <f t="shared" si="12"/>
        <v>117544</v>
      </c>
      <c r="AL23" s="7">
        <f t="shared" si="13"/>
        <v>224659</v>
      </c>
      <c r="AM23" s="7">
        <f t="shared" si="14"/>
        <v>3621195</v>
      </c>
      <c r="AO23" s="48">
        <f t="shared" si="15"/>
        <v>0</v>
      </c>
      <c r="AP23" s="48">
        <f t="shared" si="2"/>
        <v>0</v>
      </c>
      <c r="AQ23" s="48">
        <f t="shared" si="2"/>
        <v>0</v>
      </c>
      <c r="AR23" s="48">
        <f t="shared" si="2"/>
        <v>0</v>
      </c>
      <c r="AS23" s="48">
        <f t="shared" si="2"/>
        <v>0</v>
      </c>
      <c r="AT23" s="48">
        <f t="shared" si="2"/>
        <v>0</v>
      </c>
      <c r="AU23" s="48">
        <f t="shared" si="2"/>
        <v>0</v>
      </c>
      <c r="AV23" s="48">
        <f t="shared" si="2"/>
        <v>5668876613349358</v>
      </c>
    </row>
    <row r="24" spans="1:48" x14ac:dyDescent="0.35">
      <c r="A24" s="85"/>
      <c r="B24" s="4" t="s">
        <v>29</v>
      </c>
      <c r="C24" s="7">
        <f>SUM(C16:C23)</f>
        <v>235624</v>
      </c>
      <c r="D24" s="7">
        <f t="shared" ref="D24:J24" si="16">SUM(D16:D23)</f>
        <v>705</v>
      </c>
      <c r="E24" s="7">
        <f t="shared" si="16"/>
        <v>434734</v>
      </c>
      <c r="F24" s="7">
        <f t="shared" si="16"/>
        <v>499943</v>
      </c>
      <c r="G24" s="7">
        <f t="shared" si="16"/>
        <v>1289680</v>
      </c>
      <c r="H24" s="7">
        <f t="shared" si="16"/>
        <v>144398</v>
      </c>
      <c r="I24" s="7">
        <f t="shared" si="16"/>
        <v>5226</v>
      </c>
      <c r="J24" s="7">
        <f t="shared" si="16"/>
        <v>112341</v>
      </c>
      <c r="K24" s="40">
        <f>SUM(C24:J24)</f>
        <v>2722651</v>
      </c>
      <c r="L24" s="34"/>
      <c r="P24" s="85"/>
      <c r="Q24" s="4" t="s">
        <v>29</v>
      </c>
      <c r="R24" s="7">
        <f>SUM(R16:R23)</f>
        <v>8.6542123834453991E-2</v>
      </c>
      <c r="S24" s="7">
        <f t="shared" ref="S24:Z24" si="17">SUM(S16:S23)</f>
        <v>2.5893880633250462E-4</v>
      </c>
      <c r="T24" s="7">
        <f t="shared" si="17"/>
        <v>0.15967305394631925</v>
      </c>
      <c r="U24" s="7">
        <f t="shared" si="17"/>
        <v>0.18362360802027142</v>
      </c>
      <c r="V24" s="7">
        <f t="shared" si="17"/>
        <v>0.47368538971759511</v>
      </c>
      <c r="W24" s="7">
        <f t="shared" si="17"/>
        <v>5.3035809584114892E-2</v>
      </c>
      <c r="X24" s="7">
        <f t="shared" si="17"/>
        <v>1.9194527686435022E-3</v>
      </c>
      <c r="Y24" s="7">
        <f t="shared" si="17"/>
        <v>4.1261623322269361E-2</v>
      </c>
      <c r="Z24" s="9">
        <f t="shared" si="17"/>
        <v>1</v>
      </c>
    </row>
    <row r="25" spans="1:48" x14ac:dyDescent="0.35">
      <c r="A25" s="94" t="s">
        <v>35</v>
      </c>
      <c r="B25" s="94"/>
      <c r="C25" s="31">
        <f>C16/C24</f>
        <v>0.9944784911554001</v>
      </c>
      <c r="D25" s="31">
        <f>D17/D24</f>
        <v>0</v>
      </c>
      <c r="E25" s="31">
        <f>E18/E24</f>
        <v>0.98176816168047587</v>
      </c>
      <c r="F25" s="31">
        <f>F19/F24</f>
        <v>0.93532662723550486</v>
      </c>
      <c r="G25" s="31">
        <f>G20/G24</f>
        <v>0.9971690651944668</v>
      </c>
      <c r="H25" s="31">
        <f>H21/H24</f>
        <v>0.97862851286028896</v>
      </c>
      <c r="I25" s="31">
        <f>I22/I24</f>
        <v>1</v>
      </c>
      <c r="J25" s="31">
        <f>J23/J24</f>
        <v>0.99979526619844938</v>
      </c>
      <c r="K25" s="34"/>
      <c r="L25" s="34"/>
    </row>
    <row r="26" spans="1:48" ht="18.5" x14ac:dyDescent="0.45">
      <c r="A26" s="25"/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36" t="s">
        <v>37</v>
      </c>
      <c r="M26" s="22">
        <f>(C16+D17+E18+F19+G20+H21+I22+J23)/K24</f>
        <v>0.98199365250999848</v>
      </c>
    </row>
    <row r="27" spans="1:48" ht="21" x14ac:dyDescent="0.5">
      <c r="B27" s="23" t="s">
        <v>60</v>
      </c>
    </row>
    <row r="29" spans="1:48" x14ac:dyDescent="0.35">
      <c r="A29" s="84" t="s">
        <v>31</v>
      </c>
      <c r="B29" s="80">
        <v>2014</v>
      </c>
      <c r="C29" s="81"/>
      <c r="D29" s="81"/>
      <c r="E29" s="81"/>
      <c r="F29" s="81"/>
      <c r="G29" s="81"/>
      <c r="H29" s="81"/>
      <c r="I29" s="81"/>
      <c r="J29" s="81"/>
      <c r="K29" s="82"/>
      <c r="L29" s="86" t="s">
        <v>36</v>
      </c>
      <c r="P29" s="87" t="s">
        <v>31</v>
      </c>
      <c r="Q29" s="80">
        <v>2014</v>
      </c>
      <c r="R29" s="81"/>
      <c r="S29" s="81"/>
      <c r="T29" s="81"/>
      <c r="U29" s="81"/>
      <c r="V29" s="81"/>
      <c r="W29" s="81"/>
      <c r="X29" s="81"/>
      <c r="Y29" s="81"/>
      <c r="Z29" s="82"/>
    </row>
    <row r="30" spans="1:48" x14ac:dyDescent="0.35">
      <c r="A30" s="85"/>
      <c r="B30" s="7"/>
      <c r="C30" s="7" t="s">
        <v>8</v>
      </c>
      <c r="D30" s="7" t="s">
        <v>0</v>
      </c>
      <c r="E30" s="7" t="s">
        <v>11</v>
      </c>
      <c r="F30" s="7" t="s">
        <v>3</v>
      </c>
      <c r="G30" s="7" t="s">
        <v>10</v>
      </c>
      <c r="H30" s="7" t="s">
        <v>19</v>
      </c>
      <c r="I30" s="7" t="s">
        <v>20</v>
      </c>
      <c r="J30" s="7" t="s">
        <v>2</v>
      </c>
      <c r="K30" s="20" t="s">
        <v>29</v>
      </c>
      <c r="L30" s="86"/>
      <c r="P30" s="88"/>
      <c r="Q30" s="7"/>
      <c r="R30" s="7" t="s">
        <v>8</v>
      </c>
      <c r="S30" s="7" t="s">
        <v>0</v>
      </c>
      <c r="T30" s="7" t="s">
        <v>11</v>
      </c>
      <c r="U30" s="7" t="s">
        <v>3</v>
      </c>
      <c r="V30" s="7" t="s">
        <v>10</v>
      </c>
      <c r="W30" s="7" t="s">
        <v>19</v>
      </c>
      <c r="X30" s="7" t="s">
        <v>20</v>
      </c>
      <c r="Y30" s="7" t="s">
        <v>2</v>
      </c>
      <c r="Z30" s="20" t="s">
        <v>29</v>
      </c>
      <c r="AE30" s="89" t="s">
        <v>53</v>
      </c>
      <c r="AF30" s="89"/>
      <c r="AG30" s="89"/>
      <c r="AH30" s="89"/>
      <c r="AI30" s="89"/>
      <c r="AJ30" s="89"/>
      <c r="AK30" s="89"/>
      <c r="AL30" s="89"/>
      <c r="AM30" s="89"/>
      <c r="AO30" s="90" t="s">
        <v>54</v>
      </c>
      <c r="AP30" s="90"/>
      <c r="AQ30" s="90"/>
      <c r="AR30" s="90"/>
      <c r="AS30" s="90"/>
      <c r="AT30" s="90"/>
      <c r="AU30" s="90"/>
      <c r="AV30" s="90"/>
    </row>
    <row r="31" spans="1:48" x14ac:dyDescent="0.35">
      <c r="A31" s="84">
        <v>2011</v>
      </c>
      <c r="B31" s="15" t="s">
        <v>8</v>
      </c>
      <c r="C31" s="27">
        <v>171456</v>
      </c>
      <c r="D31" s="7">
        <v>0</v>
      </c>
      <c r="E31" s="7">
        <v>47458</v>
      </c>
      <c r="F31" s="7">
        <v>12</v>
      </c>
      <c r="G31" s="7">
        <v>15554</v>
      </c>
      <c r="H31" s="7">
        <v>1144</v>
      </c>
      <c r="I31" s="7">
        <v>0</v>
      </c>
      <c r="J31" s="7">
        <v>0</v>
      </c>
      <c r="K31" s="7">
        <f>SUM(C31:J31)</f>
        <v>235624</v>
      </c>
      <c r="L31" s="8">
        <f>C31/K31</f>
        <v>0.72766780973075751</v>
      </c>
      <c r="M31" s="43" t="s">
        <v>49</v>
      </c>
      <c r="N31">
        <f>C31+D32+E33+F34+G35+H36+I37+J38</f>
        <v>1885236</v>
      </c>
      <c r="P31" s="84">
        <v>2011</v>
      </c>
      <c r="Q31" s="15" t="s">
        <v>8</v>
      </c>
      <c r="R31" s="27">
        <f>C31/$K$24</f>
        <v>6.2973917700065121E-2</v>
      </c>
      <c r="S31" s="41">
        <f t="shared" ref="S31:Y38" si="18">D31/$K$24</f>
        <v>0</v>
      </c>
      <c r="T31" s="41">
        <f t="shared" si="18"/>
        <v>1.743080549067802E-2</v>
      </c>
      <c r="U31" s="41">
        <f t="shared" si="18"/>
        <v>4.4074690439575252E-6</v>
      </c>
      <c r="V31" s="41">
        <f t="shared" si="18"/>
        <v>5.712814459142946E-3</v>
      </c>
      <c r="W31" s="41">
        <f t="shared" si="18"/>
        <v>4.2017871552395075E-4</v>
      </c>
      <c r="X31" s="41">
        <f t="shared" si="18"/>
        <v>0</v>
      </c>
      <c r="Y31" s="41">
        <f t="shared" si="18"/>
        <v>0</v>
      </c>
      <c r="Z31" s="7">
        <f>SUM(R31:Y31)</f>
        <v>8.6542123834453991E-2</v>
      </c>
      <c r="AB31" t="s">
        <v>42</v>
      </c>
      <c r="AC31">
        <f>R31+S32+T33+U34+V35+W36+X37+Y38</f>
        <v>0.69242660921285915</v>
      </c>
      <c r="AE31" s="7">
        <f>$C$24+K31</f>
        <v>471248</v>
      </c>
      <c r="AF31" s="7">
        <f>$D$24+K31</f>
        <v>236329</v>
      </c>
      <c r="AG31" s="7">
        <f>$E$24+K31</f>
        <v>670358</v>
      </c>
      <c r="AH31" s="7">
        <f>$F$24+K31</f>
        <v>735567</v>
      </c>
      <c r="AI31" s="7">
        <f>$G$24+K31</f>
        <v>1525304</v>
      </c>
      <c r="AJ31" s="7">
        <f>$H$24+K31</f>
        <v>380022</v>
      </c>
      <c r="AK31" s="7">
        <f>$I$24+K31</f>
        <v>240850</v>
      </c>
      <c r="AL31" s="7">
        <f>$J$24+K31</f>
        <v>347965</v>
      </c>
      <c r="AM31" s="7">
        <f>SUM(AE31:AL31)</f>
        <v>4607643</v>
      </c>
      <c r="AO31" s="48">
        <f>C31*(AE31*AE31)</f>
        <v>3.8076035906125824E+16</v>
      </c>
      <c r="AP31" s="48">
        <f t="shared" ref="AP31:AV38" si="19">D31*(AF31*AF31)</f>
        <v>0</v>
      </c>
      <c r="AQ31" s="48">
        <f t="shared" si="19"/>
        <v>2.1326668834167112E+16</v>
      </c>
      <c r="AR31" s="48">
        <f t="shared" si="19"/>
        <v>6492705737868</v>
      </c>
      <c r="AS31" s="48">
        <f t="shared" si="19"/>
        <v>3.6187194356238464E+16</v>
      </c>
      <c r="AT31" s="48">
        <f t="shared" si="19"/>
        <v>165212728233696</v>
      </c>
      <c r="AU31" s="48">
        <f t="shared" si="19"/>
        <v>0</v>
      </c>
      <c r="AV31" s="48">
        <f t="shared" si="19"/>
        <v>0</v>
      </c>
    </row>
    <row r="32" spans="1:48" x14ac:dyDescent="0.35">
      <c r="A32" s="91"/>
      <c r="B32" s="16" t="s">
        <v>0</v>
      </c>
      <c r="C32" s="7">
        <v>0</v>
      </c>
      <c r="D32" s="27">
        <v>700</v>
      </c>
      <c r="E32" s="7">
        <v>0</v>
      </c>
      <c r="F32" s="7">
        <v>0</v>
      </c>
      <c r="G32" s="7">
        <v>700</v>
      </c>
      <c r="H32" s="7">
        <v>0</v>
      </c>
      <c r="I32" s="7">
        <v>0</v>
      </c>
      <c r="J32" s="19">
        <v>0</v>
      </c>
      <c r="K32" s="7">
        <f t="shared" ref="K32:K37" si="20">SUM(C32:J32)</f>
        <v>1400</v>
      </c>
      <c r="L32" s="8">
        <f>D32/K32</f>
        <v>0.5</v>
      </c>
      <c r="M32" s="43" t="s">
        <v>51</v>
      </c>
      <c r="N32" s="24">
        <f>C39*K31+D39*K32+E39*K33+F39*K34+G39*K35+H39*K36+I39*K37+J39*K38</f>
        <v>2015281181452</v>
      </c>
      <c r="P32" s="91"/>
      <c r="Q32" s="16" t="s">
        <v>0</v>
      </c>
      <c r="R32" s="41">
        <f t="shared" ref="R32:R38" si="21">C32/$K$24</f>
        <v>0</v>
      </c>
      <c r="S32" s="27">
        <f t="shared" si="18"/>
        <v>2.5710236089752231E-4</v>
      </c>
      <c r="T32" s="41">
        <f t="shared" si="18"/>
        <v>0</v>
      </c>
      <c r="U32" s="41">
        <f t="shared" si="18"/>
        <v>0</v>
      </c>
      <c r="V32" s="41">
        <f t="shared" si="18"/>
        <v>2.5710236089752231E-4</v>
      </c>
      <c r="W32" s="41">
        <f t="shared" si="18"/>
        <v>0</v>
      </c>
      <c r="X32" s="41">
        <f t="shared" si="18"/>
        <v>0</v>
      </c>
      <c r="Y32" s="41">
        <f t="shared" si="18"/>
        <v>0</v>
      </c>
      <c r="Z32" s="7">
        <f t="shared" ref="Z32:Z37" si="22">SUM(R32:Y32)</f>
        <v>5.1420472179504462E-4</v>
      </c>
      <c r="AB32" t="s">
        <v>43</v>
      </c>
      <c r="AC32">
        <f>R39*Z31+S39*Z32+T39*Z33+U39*Z34+V39*Z35+W39*Z36+X39*Z37+Y39*Z38</f>
        <v>0.27186399769072611</v>
      </c>
      <c r="AE32" s="7">
        <f t="shared" ref="AE32:AE38" si="23">$C$24+K32</f>
        <v>237024</v>
      </c>
      <c r="AF32" s="7">
        <f t="shared" ref="AF32:AF38" si="24">$D$24+K32</f>
        <v>2105</v>
      </c>
      <c r="AG32" s="7">
        <f t="shared" ref="AG32:AG38" si="25">$E$24+K32</f>
        <v>436134</v>
      </c>
      <c r="AH32" s="7">
        <f t="shared" ref="AH32:AH38" si="26">$F$24+K32</f>
        <v>501343</v>
      </c>
      <c r="AI32" s="7">
        <f t="shared" ref="AI32:AI38" si="27">$G$24+K32</f>
        <v>1291080</v>
      </c>
      <c r="AJ32" s="7">
        <f t="shared" ref="AJ32:AJ38" si="28">$H$24+K32</f>
        <v>145798</v>
      </c>
      <c r="AK32" s="7">
        <f t="shared" ref="AK32:AK38" si="29">$I$24+K32</f>
        <v>6626</v>
      </c>
      <c r="AL32" s="7">
        <f t="shared" ref="AL32:AL38" si="30">$J$24+K32</f>
        <v>113741</v>
      </c>
      <c r="AM32" s="7">
        <f t="shared" ref="AM32:AM38" si="31">SUM(AE32:AL32)</f>
        <v>2733851</v>
      </c>
      <c r="AO32" s="48">
        <f t="shared" ref="AO32:AO38" si="32">C32*(AE32*AE32)</f>
        <v>0</v>
      </c>
      <c r="AP32" s="48">
        <f t="shared" si="19"/>
        <v>3101717500</v>
      </c>
      <c r="AQ32" s="48">
        <f t="shared" si="19"/>
        <v>0</v>
      </c>
      <c r="AR32" s="48">
        <f t="shared" si="19"/>
        <v>0</v>
      </c>
      <c r="AS32" s="48">
        <f t="shared" si="19"/>
        <v>1166821296480000</v>
      </c>
      <c r="AT32" s="48">
        <f t="shared" si="19"/>
        <v>0</v>
      </c>
      <c r="AU32" s="48">
        <f t="shared" si="19"/>
        <v>0</v>
      </c>
      <c r="AV32" s="48">
        <f t="shared" si="19"/>
        <v>0</v>
      </c>
    </row>
    <row r="33" spans="1:48" x14ac:dyDescent="0.35">
      <c r="A33" s="91"/>
      <c r="B33" s="16" t="s">
        <v>11</v>
      </c>
      <c r="C33" s="15">
        <v>12650</v>
      </c>
      <c r="D33" s="7">
        <v>0</v>
      </c>
      <c r="E33" s="27">
        <v>77591</v>
      </c>
      <c r="F33" s="7">
        <v>10044</v>
      </c>
      <c r="G33" s="7">
        <v>12777</v>
      </c>
      <c r="H33" s="7">
        <v>1461</v>
      </c>
      <c r="I33" s="7">
        <v>61</v>
      </c>
      <c r="J33" s="7">
        <v>0</v>
      </c>
      <c r="K33" s="7">
        <f t="shared" si="20"/>
        <v>114584</v>
      </c>
      <c r="L33" s="8">
        <f>E33/K33</f>
        <v>0.6771538783774349</v>
      </c>
      <c r="P33" s="91"/>
      <c r="Q33" s="16" t="s">
        <v>11</v>
      </c>
      <c r="R33" s="41">
        <f t="shared" si="21"/>
        <v>4.6462069505052248E-3</v>
      </c>
      <c r="S33" s="41">
        <f t="shared" si="18"/>
        <v>0</v>
      </c>
      <c r="T33" s="27">
        <f t="shared" si="18"/>
        <v>2.849832754914236E-2</v>
      </c>
      <c r="U33" s="41">
        <f t="shared" si="18"/>
        <v>3.6890515897924484E-3</v>
      </c>
      <c r="V33" s="41">
        <f t="shared" si="18"/>
        <v>4.6928526645537748E-3</v>
      </c>
      <c r="W33" s="41">
        <f t="shared" si="18"/>
        <v>5.3660935610182865E-4</v>
      </c>
      <c r="X33" s="41">
        <f t="shared" si="18"/>
        <v>2.2404634306784087E-5</v>
      </c>
      <c r="Y33" s="41">
        <f t="shared" si="18"/>
        <v>0</v>
      </c>
      <c r="Z33" s="7">
        <f t="shared" si="22"/>
        <v>4.2085452744402424E-2</v>
      </c>
      <c r="AB33" t="s">
        <v>44</v>
      </c>
      <c r="AC33">
        <f>(AC31-AC32)/1-AC32</f>
        <v>0.14869861383140692</v>
      </c>
      <c r="AE33" s="7">
        <f t="shared" si="23"/>
        <v>350208</v>
      </c>
      <c r="AF33" s="7">
        <f t="shared" si="24"/>
        <v>115289</v>
      </c>
      <c r="AG33" s="7">
        <f t="shared" si="25"/>
        <v>549318</v>
      </c>
      <c r="AH33" s="7">
        <f t="shared" si="26"/>
        <v>614527</v>
      </c>
      <c r="AI33" s="7">
        <f t="shared" si="27"/>
        <v>1404264</v>
      </c>
      <c r="AJ33" s="7">
        <f t="shared" si="28"/>
        <v>258982</v>
      </c>
      <c r="AK33" s="7">
        <f t="shared" si="29"/>
        <v>119810</v>
      </c>
      <c r="AL33" s="7">
        <f t="shared" si="30"/>
        <v>226925</v>
      </c>
      <c r="AM33" s="7">
        <f t="shared" si="31"/>
        <v>3639323</v>
      </c>
      <c r="AO33" s="48">
        <f t="shared" si="32"/>
        <v>1551467387289600</v>
      </c>
      <c r="AP33" s="48">
        <f t="shared" si="19"/>
        <v>0</v>
      </c>
      <c r="AQ33" s="48">
        <f t="shared" si="19"/>
        <v>2.3413104821236284E+16</v>
      </c>
      <c r="AR33" s="48">
        <f t="shared" si="19"/>
        <v>3793050648374076</v>
      </c>
      <c r="AS33" s="48">
        <f t="shared" si="19"/>
        <v>2.5195699465929792E+16</v>
      </c>
      <c r="AT33" s="48">
        <f t="shared" si="19"/>
        <v>97991719109364</v>
      </c>
      <c r="AU33" s="48">
        <f t="shared" si="19"/>
        <v>875620602100</v>
      </c>
      <c r="AV33" s="48">
        <f t="shared" si="19"/>
        <v>0</v>
      </c>
    </row>
    <row r="34" spans="1:48" x14ac:dyDescent="0.35">
      <c r="A34" s="91"/>
      <c r="B34" s="16" t="s">
        <v>3</v>
      </c>
      <c r="C34" s="7">
        <v>19024</v>
      </c>
      <c r="D34" s="7">
        <v>0</v>
      </c>
      <c r="E34" s="7">
        <v>339758</v>
      </c>
      <c r="F34" s="27">
        <v>30138</v>
      </c>
      <c r="G34" s="7">
        <v>82356</v>
      </c>
      <c r="H34" s="7">
        <v>28167</v>
      </c>
      <c r="I34" s="7">
        <v>500</v>
      </c>
      <c r="J34" s="7">
        <v>0</v>
      </c>
      <c r="K34" s="7">
        <f t="shared" si="20"/>
        <v>499943</v>
      </c>
      <c r="L34" s="8">
        <f>F34/K34</f>
        <v>6.0282872247436205E-2</v>
      </c>
      <c r="M34" s="43" t="s">
        <v>52</v>
      </c>
      <c r="N34">
        <f>((C31*(C39+K31))+(D32*(D39+K32))+(E33*(E39+K33))+(F34*(F39+K34))+(G35*(G39+K35))+(H36*(H39+K36))+(I37*(I39+K37))+(J38*(J39+K38)))</f>
        <v>3354828132360</v>
      </c>
      <c r="P34" s="91"/>
      <c r="Q34" s="16" t="s">
        <v>3</v>
      </c>
      <c r="R34" s="41">
        <f t="shared" si="21"/>
        <v>6.9873075910206637E-3</v>
      </c>
      <c r="S34" s="41">
        <f t="shared" si="18"/>
        <v>0</v>
      </c>
      <c r="T34" s="41">
        <f t="shared" si="18"/>
        <v>0.1247894056197434</v>
      </c>
      <c r="U34" s="27">
        <f t="shared" si="18"/>
        <v>1.1069358503899325E-2</v>
      </c>
      <c r="V34" s="41">
        <f t="shared" si="18"/>
        <v>3.0248460048680495E-2</v>
      </c>
      <c r="W34" s="41">
        <f t="shared" si="18"/>
        <v>1.03454317134293E-2</v>
      </c>
      <c r="X34" s="41">
        <f t="shared" si="18"/>
        <v>1.836445434982302E-4</v>
      </c>
      <c r="Y34" s="41">
        <f t="shared" si="18"/>
        <v>0</v>
      </c>
      <c r="Z34" s="7">
        <f t="shared" si="22"/>
        <v>0.18362360802027142</v>
      </c>
      <c r="AB34" s="42" t="s">
        <v>48</v>
      </c>
      <c r="AC34">
        <f>1/K39*(C31+D32+E33+F34+G35+H36+I37+J38)</f>
        <v>0.66706909899976929</v>
      </c>
      <c r="AE34" s="7">
        <f t="shared" si="23"/>
        <v>735567</v>
      </c>
      <c r="AF34" s="7">
        <f t="shared" si="24"/>
        <v>500648</v>
      </c>
      <c r="AG34" s="7">
        <f t="shared" si="25"/>
        <v>934677</v>
      </c>
      <c r="AH34" s="7">
        <f t="shared" si="26"/>
        <v>999886</v>
      </c>
      <c r="AI34" s="7">
        <f t="shared" si="27"/>
        <v>1789623</v>
      </c>
      <c r="AJ34" s="7">
        <f t="shared" si="28"/>
        <v>644341</v>
      </c>
      <c r="AK34" s="7">
        <f t="shared" si="29"/>
        <v>505169</v>
      </c>
      <c r="AL34" s="7">
        <f t="shared" si="30"/>
        <v>612284</v>
      </c>
      <c r="AM34" s="7">
        <f t="shared" si="31"/>
        <v>6722195</v>
      </c>
      <c r="AO34" s="48">
        <f t="shared" si="32"/>
        <v>1.0293102829766736E+16</v>
      </c>
      <c r="AP34" s="48">
        <f t="shared" si="19"/>
        <v>0</v>
      </c>
      <c r="AQ34" s="48">
        <f t="shared" si="19"/>
        <v>2.9681975576703238E+17</v>
      </c>
      <c r="AR34" s="48">
        <f t="shared" si="19"/>
        <v>3.0131128927673448E+16</v>
      </c>
      <c r="AS34" s="48">
        <f t="shared" si="19"/>
        <v>2.6376571870621594E+17</v>
      </c>
      <c r="AT34" s="48">
        <f t="shared" si="19"/>
        <v>1.1694243359022928E+16</v>
      </c>
      <c r="AU34" s="48">
        <f t="shared" si="19"/>
        <v>127597859280500</v>
      </c>
      <c r="AV34" s="48">
        <f t="shared" si="19"/>
        <v>0</v>
      </c>
    </row>
    <row r="35" spans="1:48" x14ac:dyDescent="0.35">
      <c r="A35" s="91"/>
      <c r="B35" s="16" t="s">
        <v>10</v>
      </c>
      <c r="C35" s="7">
        <v>2461</v>
      </c>
      <c r="D35" s="7">
        <v>0</v>
      </c>
      <c r="E35" s="7">
        <v>111298</v>
      </c>
      <c r="F35" s="7">
        <v>22759</v>
      </c>
      <c r="G35" s="27">
        <v>1092847</v>
      </c>
      <c r="H35" s="7">
        <v>59708</v>
      </c>
      <c r="I35" s="15">
        <v>601</v>
      </c>
      <c r="J35" s="7">
        <v>3</v>
      </c>
      <c r="K35" s="7">
        <f t="shared" si="20"/>
        <v>1289677</v>
      </c>
      <c r="L35" s="8">
        <f>G35/K35</f>
        <v>0.84738039059392389</v>
      </c>
      <c r="M35" s="43" t="s">
        <v>55</v>
      </c>
      <c r="N35">
        <f>(1/K39)*((AC34*(1-AC34))/((1-AC35)*(1-AC35)))+((2*(1-AC34))*(2*AC34*AC35-AC36))/((1-AC35)*(1-AC35)*(1-AC35))+(((1-AC34)*(1-AC34))*(AC37-4*(AC35*AC35)))/((1-AC35)*(1-AC35)*(1-AC35)*(1-AC35))</f>
        <v>-0.22259130595206489</v>
      </c>
      <c r="P35" s="91"/>
      <c r="Q35" s="16" t="s">
        <v>10</v>
      </c>
      <c r="R35" s="41">
        <f t="shared" si="21"/>
        <v>9.0389844309828916E-4</v>
      </c>
      <c r="S35" s="41">
        <f t="shared" si="18"/>
        <v>0</v>
      </c>
      <c r="T35" s="41">
        <f t="shared" si="18"/>
        <v>4.0878540804532057E-2</v>
      </c>
      <c r="U35" s="41">
        <f t="shared" si="18"/>
        <v>8.3591323309524426E-3</v>
      </c>
      <c r="V35" s="27">
        <f t="shared" si="18"/>
        <v>0.40139077685682079</v>
      </c>
      <c r="W35" s="41">
        <f t="shared" si="18"/>
        <v>2.193009680638466E-2</v>
      </c>
      <c r="X35" s="41">
        <f t="shared" si="18"/>
        <v>2.2074074128487271E-4</v>
      </c>
      <c r="Y35" s="41">
        <f t="shared" si="18"/>
        <v>1.1018672609893813E-6</v>
      </c>
      <c r="Z35" s="7">
        <f t="shared" si="22"/>
        <v>0.47368428785033406</v>
      </c>
      <c r="AB35" s="42" t="s">
        <v>45</v>
      </c>
      <c r="AC35" s="44">
        <f>(1/(K39*K39))*N32</f>
        <v>0.25231661341123257</v>
      </c>
      <c r="AE35" s="7">
        <f t="shared" si="23"/>
        <v>1525301</v>
      </c>
      <c r="AF35" s="7">
        <f t="shared" si="24"/>
        <v>1290382</v>
      </c>
      <c r="AG35" s="7">
        <f t="shared" si="25"/>
        <v>1724411</v>
      </c>
      <c r="AH35" s="7">
        <f t="shared" si="26"/>
        <v>1789620</v>
      </c>
      <c r="AI35" s="7">
        <f t="shared" si="27"/>
        <v>2579357</v>
      </c>
      <c r="AJ35" s="7">
        <f t="shared" si="28"/>
        <v>1434075</v>
      </c>
      <c r="AK35" s="7">
        <f t="shared" si="29"/>
        <v>1294903</v>
      </c>
      <c r="AL35" s="7">
        <f t="shared" si="30"/>
        <v>1402018</v>
      </c>
      <c r="AM35" s="7">
        <f t="shared" si="31"/>
        <v>13040067</v>
      </c>
      <c r="AO35" s="48">
        <f t="shared" si="32"/>
        <v>5725622669019061</v>
      </c>
      <c r="AP35" s="48">
        <f t="shared" si="19"/>
        <v>0</v>
      </c>
      <c r="AQ35" s="48">
        <f t="shared" si="19"/>
        <v>3.3095498676071347E+17</v>
      </c>
      <c r="AR35" s="48">
        <f t="shared" si="19"/>
        <v>7.28911538427996E+16</v>
      </c>
      <c r="AS35" s="48">
        <f t="shared" si="19"/>
        <v>7.2708012874321398E+18</v>
      </c>
      <c r="AT35" s="48">
        <f t="shared" si="19"/>
        <v>1.227937475746575E+17</v>
      </c>
      <c r="AU35" s="48">
        <f t="shared" si="19"/>
        <v>1007741041424809</v>
      </c>
      <c r="AV35" s="48">
        <f t="shared" si="19"/>
        <v>5896963416972</v>
      </c>
    </row>
    <row r="36" spans="1:48" x14ac:dyDescent="0.35">
      <c r="A36" s="91"/>
      <c r="B36" s="15" t="s">
        <v>13</v>
      </c>
      <c r="C36" s="7">
        <v>2</v>
      </c>
      <c r="D36" s="7">
        <v>0</v>
      </c>
      <c r="E36" s="7">
        <v>3611</v>
      </c>
      <c r="F36" s="7">
        <v>13258</v>
      </c>
      <c r="G36" s="7">
        <v>39155</v>
      </c>
      <c r="H36" s="27">
        <v>88160</v>
      </c>
      <c r="I36" s="7">
        <v>46</v>
      </c>
      <c r="J36" s="15">
        <v>168</v>
      </c>
      <c r="K36" s="7">
        <f t="shared" si="20"/>
        <v>144400</v>
      </c>
      <c r="L36" s="8">
        <f>H36/K36</f>
        <v>0.61052631578947369</v>
      </c>
      <c r="N36">
        <f>N35*-1</f>
        <v>0.22259130595206489</v>
      </c>
      <c r="P36" s="91"/>
      <c r="Q36" s="15" t="s">
        <v>13</v>
      </c>
      <c r="R36" s="41">
        <f t="shared" si="21"/>
        <v>7.3457817399292087E-7</v>
      </c>
      <c r="S36" s="41">
        <f t="shared" si="18"/>
        <v>0</v>
      </c>
      <c r="T36" s="41">
        <f t="shared" si="18"/>
        <v>1.3262808931442187E-3</v>
      </c>
      <c r="U36" s="41">
        <f t="shared" si="18"/>
        <v>4.8695187153990722E-3</v>
      </c>
      <c r="V36" s="41">
        <f t="shared" si="18"/>
        <v>1.4381204201346408E-2</v>
      </c>
      <c r="W36" s="27">
        <f t="shared" si="18"/>
        <v>3.2380205909607954E-2</v>
      </c>
      <c r="X36" s="41">
        <f t="shared" si="18"/>
        <v>1.6895298001837179E-5</v>
      </c>
      <c r="Y36" s="41">
        <f t="shared" si="18"/>
        <v>6.1704566615405356E-5</v>
      </c>
      <c r="Z36" s="7">
        <f t="shared" si="22"/>
        <v>5.3036544162288882E-2</v>
      </c>
      <c r="AB36" s="42" t="s">
        <v>46</v>
      </c>
      <c r="AC36">
        <f>(1/(K39*K39))*((C31*(C39+K31))+(D32*(D39+K32))+(E33*(E39+K33))+(F34*(F39+K34))+(G35*(G39+K35))+(H36*(H39+K36))+(I37*(I39+K37))+(J38*(J39+K38)))</f>
        <v>0.42003015793752502</v>
      </c>
      <c r="AE36" s="7">
        <f t="shared" si="23"/>
        <v>380024</v>
      </c>
      <c r="AF36" s="7">
        <f t="shared" si="24"/>
        <v>145105</v>
      </c>
      <c r="AG36" s="7">
        <f t="shared" si="25"/>
        <v>579134</v>
      </c>
      <c r="AH36" s="7">
        <f t="shared" si="26"/>
        <v>644343</v>
      </c>
      <c r="AI36" s="7">
        <f t="shared" si="27"/>
        <v>1434080</v>
      </c>
      <c r="AJ36" s="7">
        <f t="shared" si="28"/>
        <v>288798</v>
      </c>
      <c r="AK36" s="7">
        <f t="shared" si="29"/>
        <v>149626</v>
      </c>
      <c r="AL36" s="7">
        <f t="shared" si="30"/>
        <v>256741</v>
      </c>
      <c r="AM36" s="7">
        <f t="shared" si="31"/>
        <v>3877851</v>
      </c>
      <c r="AO36" s="48">
        <f t="shared" si="32"/>
        <v>288836481152</v>
      </c>
      <c r="AP36" s="48">
        <f t="shared" si="19"/>
        <v>0</v>
      </c>
      <c r="AQ36" s="48">
        <f t="shared" si="19"/>
        <v>1211115641931116</v>
      </c>
      <c r="AR36" s="48">
        <f t="shared" si="19"/>
        <v>5504428620062442</v>
      </c>
      <c r="AS36" s="48">
        <f t="shared" si="19"/>
        <v>8.0525603153792E+16</v>
      </c>
      <c r="AT36" s="48">
        <f t="shared" si="19"/>
        <v>7352921748320640</v>
      </c>
      <c r="AU36" s="48">
        <f t="shared" si="19"/>
        <v>1029845234296</v>
      </c>
      <c r="AV36" s="48">
        <f t="shared" si="19"/>
        <v>11073878101608</v>
      </c>
    </row>
    <row r="37" spans="1:48" x14ac:dyDescent="0.35">
      <c r="A37" s="91"/>
      <c r="B37" s="16" t="s">
        <v>1</v>
      </c>
      <c r="C37" s="7">
        <v>0</v>
      </c>
      <c r="D37" s="7">
        <v>0</v>
      </c>
      <c r="E37" s="7">
        <v>5187</v>
      </c>
      <c r="F37" s="7">
        <v>5</v>
      </c>
      <c r="G37" s="15">
        <v>29</v>
      </c>
      <c r="H37" s="7">
        <v>0</v>
      </c>
      <c r="I37" s="27">
        <v>0</v>
      </c>
      <c r="J37" s="7">
        <v>0</v>
      </c>
      <c r="K37" s="7">
        <f t="shared" si="20"/>
        <v>5221</v>
      </c>
      <c r="L37" s="8">
        <f>I37/K37</f>
        <v>0</v>
      </c>
      <c r="M37" s="43" t="s">
        <v>57</v>
      </c>
      <c r="N37">
        <f>SQRT(N36)</f>
        <v>0.4717958307913126</v>
      </c>
      <c r="P37" s="91"/>
      <c r="Q37" s="16" t="s">
        <v>1</v>
      </c>
      <c r="R37" s="41">
        <f t="shared" si="21"/>
        <v>0</v>
      </c>
      <c r="S37" s="41">
        <f t="shared" si="18"/>
        <v>0</v>
      </c>
      <c r="T37" s="41">
        <f t="shared" si="18"/>
        <v>1.9051284942506403E-3</v>
      </c>
      <c r="U37" s="41">
        <f t="shared" si="18"/>
        <v>1.8364454349823022E-6</v>
      </c>
      <c r="V37" s="41">
        <f t="shared" si="18"/>
        <v>1.0651383522897353E-5</v>
      </c>
      <c r="W37" s="41">
        <f t="shared" si="18"/>
        <v>0</v>
      </c>
      <c r="X37" s="27">
        <f t="shared" si="18"/>
        <v>0</v>
      </c>
      <c r="Y37" s="41">
        <f t="shared" si="18"/>
        <v>0</v>
      </c>
      <c r="Z37" s="7">
        <f t="shared" si="22"/>
        <v>1.9176163232085201E-3</v>
      </c>
      <c r="AB37" s="42" t="s">
        <v>47</v>
      </c>
      <c r="AC37" s="45">
        <f>(1/(K39*K39*K39))*AO31</f>
        <v>1.686813327983607E-3</v>
      </c>
      <c r="AE37" s="7">
        <f t="shared" si="23"/>
        <v>240845</v>
      </c>
      <c r="AF37" s="7">
        <f t="shared" si="24"/>
        <v>5926</v>
      </c>
      <c r="AG37" s="7">
        <f t="shared" si="25"/>
        <v>439955</v>
      </c>
      <c r="AH37" s="7">
        <f t="shared" si="26"/>
        <v>505164</v>
      </c>
      <c r="AI37" s="7">
        <f t="shared" si="27"/>
        <v>1294901</v>
      </c>
      <c r="AJ37" s="7">
        <f t="shared" si="28"/>
        <v>149619</v>
      </c>
      <c r="AK37" s="7">
        <f t="shared" si="29"/>
        <v>10447</v>
      </c>
      <c r="AL37" s="7">
        <f t="shared" si="30"/>
        <v>117562</v>
      </c>
      <c r="AM37" s="7">
        <f t="shared" si="31"/>
        <v>2764419</v>
      </c>
      <c r="AO37" s="48">
        <f t="shared" si="32"/>
        <v>0</v>
      </c>
      <c r="AP37" s="48">
        <f t="shared" si="19"/>
        <v>0</v>
      </c>
      <c r="AQ37" s="48">
        <f t="shared" si="19"/>
        <v>1003997805303675</v>
      </c>
      <c r="AR37" s="48">
        <f t="shared" si="19"/>
        <v>1275953334480</v>
      </c>
      <c r="AS37" s="48">
        <f t="shared" si="19"/>
        <v>48626289394229</v>
      </c>
      <c r="AT37" s="48">
        <f t="shared" si="19"/>
        <v>0</v>
      </c>
      <c r="AU37" s="48">
        <f t="shared" si="19"/>
        <v>0</v>
      </c>
      <c r="AV37" s="48">
        <f t="shared" si="19"/>
        <v>0</v>
      </c>
    </row>
    <row r="38" spans="1:48" x14ac:dyDescent="0.35">
      <c r="A38" s="91"/>
      <c r="B38" s="16" t="s">
        <v>2</v>
      </c>
      <c r="C38" s="7">
        <v>0</v>
      </c>
      <c r="D38" s="21">
        <v>0</v>
      </c>
      <c r="E38" s="19">
        <v>7</v>
      </c>
      <c r="F38" s="7">
        <v>757</v>
      </c>
      <c r="G38" s="7">
        <v>3075</v>
      </c>
      <c r="H38" s="7">
        <v>1129</v>
      </c>
      <c r="I38" s="21">
        <v>105987</v>
      </c>
      <c r="J38" s="27">
        <v>424344</v>
      </c>
      <c r="K38" s="7">
        <f>SUM(C38:J38)</f>
        <v>535299</v>
      </c>
      <c r="L38" s="8">
        <f>J38/K38</f>
        <v>0.79272331911697946</v>
      </c>
      <c r="P38" s="91"/>
      <c r="Q38" s="16" t="s">
        <v>2</v>
      </c>
      <c r="R38" s="41">
        <f t="shared" si="21"/>
        <v>0</v>
      </c>
      <c r="S38" s="41">
        <f t="shared" si="18"/>
        <v>0</v>
      </c>
      <c r="T38" s="41">
        <f t="shared" si="18"/>
        <v>2.571023608975223E-6</v>
      </c>
      <c r="U38" s="41">
        <f t="shared" si="18"/>
        <v>2.7803783885632053E-4</v>
      </c>
      <c r="V38" s="41">
        <f t="shared" si="18"/>
        <v>1.1294139425141159E-3</v>
      </c>
      <c r="W38" s="41">
        <f t="shared" si="18"/>
        <v>4.1466937921900385E-4</v>
      </c>
      <c r="X38" s="41">
        <f t="shared" si="18"/>
        <v>3.8927868463493852E-2</v>
      </c>
      <c r="Y38" s="27">
        <f t="shared" si="18"/>
        <v>0.15585692033242601</v>
      </c>
      <c r="Z38" s="7">
        <f>SUM(R38:Y38)</f>
        <v>0.19660948098011827</v>
      </c>
      <c r="AB38" s="42" t="s">
        <v>56</v>
      </c>
      <c r="AC38">
        <f>AC33/N37</f>
        <v>0.31517576910759121</v>
      </c>
      <c r="AE38" s="7">
        <f t="shared" si="23"/>
        <v>770923</v>
      </c>
      <c r="AF38" s="7">
        <f t="shared" si="24"/>
        <v>536004</v>
      </c>
      <c r="AG38" s="7">
        <f t="shared" si="25"/>
        <v>970033</v>
      </c>
      <c r="AH38" s="7">
        <f t="shared" si="26"/>
        <v>1035242</v>
      </c>
      <c r="AI38" s="7">
        <f t="shared" si="27"/>
        <v>1824979</v>
      </c>
      <c r="AJ38" s="7">
        <f t="shared" si="28"/>
        <v>679697</v>
      </c>
      <c r="AK38" s="7">
        <f t="shared" si="29"/>
        <v>540525</v>
      </c>
      <c r="AL38" s="7">
        <f t="shared" si="30"/>
        <v>647640</v>
      </c>
      <c r="AM38" s="7">
        <f t="shared" si="31"/>
        <v>7005043</v>
      </c>
      <c r="AO38" s="48">
        <f t="shared" si="32"/>
        <v>0</v>
      </c>
      <c r="AP38" s="48">
        <f t="shared" si="19"/>
        <v>0</v>
      </c>
      <c r="AQ38" s="48">
        <f t="shared" si="19"/>
        <v>6586748147623</v>
      </c>
      <c r="AR38" s="48">
        <f t="shared" si="19"/>
        <v>811296580912948</v>
      </c>
      <c r="AS38" s="48">
        <f t="shared" si="19"/>
        <v>1.0241436177606076E+16</v>
      </c>
      <c r="AT38" s="48">
        <f t="shared" si="19"/>
        <v>521584465332361</v>
      </c>
      <c r="AU38" s="48">
        <f t="shared" si="19"/>
        <v>3.0965933041666876E+16</v>
      </c>
      <c r="AV38" s="48">
        <f t="shared" si="19"/>
        <v>1.779858160343424E+17</v>
      </c>
    </row>
    <row r="39" spans="1:48" x14ac:dyDescent="0.35">
      <c r="A39" s="85"/>
      <c r="B39" s="4" t="s">
        <v>32</v>
      </c>
      <c r="C39" s="7">
        <f>SUM(C31:C38)</f>
        <v>205593</v>
      </c>
      <c r="D39" s="7">
        <f t="shared" ref="D39:H39" si="33">SUM(D31:D38)</f>
        <v>700</v>
      </c>
      <c r="E39" s="7">
        <f t="shared" si="33"/>
        <v>584910</v>
      </c>
      <c r="F39" s="7">
        <f t="shared" si="33"/>
        <v>76973</v>
      </c>
      <c r="G39" s="7">
        <f t="shared" si="33"/>
        <v>1246493</v>
      </c>
      <c r="H39" s="7">
        <f t="shared" si="33"/>
        <v>179769</v>
      </c>
      <c r="I39" s="7">
        <f>SUM(I31:I38)</f>
        <v>107195</v>
      </c>
      <c r="J39" s="7">
        <f>SUM(J31:J38)</f>
        <v>424515</v>
      </c>
      <c r="K39" s="4">
        <f>SUM(C39:J39)</f>
        <v>2826148</v>
      </c>
      <c r="L39" s="34"/>
      <c r="P39" s="85"/>
      <c r="Q39" s="4" t="s">
        <v>32</v>
      </c>
      <c r="R39" s="7">
        <f>SUM(R31:R38)</f>
        <v>7.5512065262863304E-2</v>
      </c>
      <c r="S39" s="7">
        <f t="shared" ref="S39:Z39" si="34">SUM(S31:S38)</f>
        <v>2.5710236089752231E-4</v>
      </c>
      <c r="T39" s="7">
        <f t="shared" si="34"/>
        <v>0.21483105987509968</v>
      </c>
      <c r="U39" s="7">
        <f t="shared" si="34"/>
        <v>2.827134289337855E-2</v>
      </c>
      <c r="V39" s="7">
        <f t="shared" si="34"/>
        <v>0.45782327591747896</v>
      </c>
      <c r="W39" s="7">
        <f t="shared" si="34"/>
        <v>6.6027191880266706E-2</v>
      </c>
      <c r="X39" s="7">
        <f t="shared" si="34"/>
        <v>3.9371553680585578E-2</v>
      </c>
      <c r="Y39" s="7">
        <f t="shared" si="34"/>
        <v>0.15591972676630242</v>
      </c>
      <c r="Z39" s="9">
        <f t="shared" si="34"/>
        <v>1.0380133186368727</v>
      </c>
    </row>
    <row r="40" spans="1:48" x14ac:dyDescent="0.35">
      <c r="A40" s="94" t="s">
        <v>35</v>
      </c>
      <c r="B40" s="94"/>
      <c r="C40" s="31">
        <f>C31/C39</f>
        <v>0.83395835461324075</v>
      </c>
      <c r="D40" s="31">
        <f>D32/D39</f>
        <v>1</v>
      </c>
      <c r="E40" s="31">
        <f>E33/E39</f>
        <v>0.13265459643363936</v>
      </c>
      <c r="F40" s="31">
        <f>F34/F39</f>
        <v>0.39153989061099348</v>
      </c>
      <c r="G40" s="31">
        <f>G35/G39</f>
        <v>0.87673737437755361</v>
      </c>
      <c r="H40" s="31">
        <f>H36/H39</f>
        <v>0.49040713359923011</v>
      </c>
      <c r="I40" s="31">
        <f>I37/I39</f>
        <v>0</v>
      </c>
      <c r="J40" s="31">
        <f>J38/J39</f>
        <v>0.99959718737853787</v>
      </c>
      <c r="K40" s="34"/>
      <c r="L40" s="34"/>
    </row>
    <row r="41" spans="1:48" ht="18.5" x14ac:dyDescent="0.45">
      <c r="A41" s="25"/>
      <c r="B41" s="26"/>
      <c r="C41" s="17"/>
      <c r="D41" s="17"/>
      <c r="E41" s="17"/>
      <c r="F41" s="17"/>
      <c r="G41" s="17"/>
      <c r="H41" s="17"/>
      <c r="I41" s="17"/>
      <c r="J41" s="17"/>
      <c r="K41" s="18"/>
      <c r="L41" s="36" t="s">
        <v>37</v>
      </c>
      <c r="M41" s="22">
        <f>(C31+D32+E33+F34+G35+H36+I37+J38)/K39</f>
        <v>0.66706909899976929</v>
      </c>
    </row>
    <row r="42" spans="1:48" ht="21" x14ac:dyDescent="0.5">
      <c r="B42" s="23" t="s">
        <v>61</v>
      </c>
    </row>
    <row r="44" spans="1:48" x14ac:dyDescent="0.35">
      <c r="A44" s="84" t="s">
        <v>34</v>
      </c>
      <c r="B44" s="80">
        <v>2014</v>
      </c>
      <c r="C44" s="81"/>
      <c r="D44" s="81"/>
      <c r="E44" s="81"/>
      <c r="F44" s="81"/>
      <c r="G44" s="81"/>
      <c r="H44" s="81"/>
      <c r="I44" s="81"/>
      <c r="J44" s="81"/>
      <c r="K44" s="82"/>
      <c r="L44" s="86" t="s">
        <v>36</v>
      </c>
      <c r="P44" s="87" t="s">
        <v>34</v>
      </c>
      <c r="Q44" s="80">
        <v>2014</v>
      </c>
      <c r="R44" s="81"/>
      <c r="S44" s="81"/>
      <c r="T44" s="81"/>
      <c r="U44" s="81"/>
      <c r="V44" s="81"/>
      <c r="W44" s="81"/>
      <c r="X44" s="81"/>
      <c r="Y44" s="81"/>
      <c r="Z44" s="82"/>
    </row>
    <row r="45" spans="1:48" x14ac:dyDescent="0.35">
      <c r="A45" s="85"/>
      <c r="B45" s="7"/>
      <c r="C45" s="7" t="s">
        <v>8</v>
      </c>
      <c r="D45" s="7" t="s">
        <v>0</v>
      </c>
      <c r="E45" s="7" t="s">
        <v>11</v>
      </c>
      <c r="F45" s="7" t="s">
        <v>3</v>
      </c>
      <c r="G45" s="7" t="s">
        <v>10</v>
      </c>
      <c r="H45" s="7" t="s">
        <v>19</v>
      </c>
      <c r="I45" s="7" t="s">
        <v>20</v>
      </c>
      <c r="J45" s="7" t="s">
        <v>2</v>
      </c>
      <c r="K45" s="20" t="s">
        <v>28</v>
      </c>
      <c r="L45" s="86"/>
      <c r="P45" s="88"/>
      <c r="Q45" s="7"/>
      <c r="R45" s="7" t="s">
        <v>8</v>
      </c>
      <c r="S45" s="7" t="s">
        <v>0</v>
      </c>
      <c r="T45" s="7" t="s">
        <v>11</v>
      </c>
      <c r="U45" s="7" t="s">
        <v>3</v>
      </c>
      <c r="V45" s="7" t="s">
        <v>10</v>
      </c>
      <c r="W45" s="7" t="s">
        <v>19</v>
      </c>
      <c r="X45" s="7" t="s">
        <v>20</v>
      </c>
      <c r="Y45" s="7" t="s">
        <v>2</v>
      </c>
      <c r="Z45" s="20" t="s">
        <v>28</v>
      </c>
      <c r="AE45" s="89" t="s">
        <v>53</v>
      </c>
      <c r="AF45" s="89"/>
      <c r="AG45" s="89"/>
      <c r="AH45" s="89"/>
      <c r="AI45" s="89"/>
      <c r="AJ45" s="89"/>
      <c r="AK45" s="89"/>
      <c r="AL45" s="89"/>
      <c r="AM45" s="89"/>
      <c r="AO45" s="90" t="s">
        <v>54</v>
      </c>
      <c r="AP45" s="90"/>
      <c r="AQ45" s="90"/>
      <c r="AR45" s="90"/>
      <c r="AS45" s="90"/>
      <c r="AT45" s="90"/>
      <c r="AU45" s="90"/>
      <c r="AV45" s="90"/>
    </row>
    <row r="46" spans="1:48" x14ac:dyDescent="0.35">
      <c r="A46" s="84">
        <v>2006</v>
      </c>
      <c r="B46" s="15" t="s">
        <v>8</v>
      </c>
      <c r="C46" s="27">
        <v>183850</v>
      </c>
      <c r="D46" s="7">
        <v>700</v>
      </c>
      <c r="E46" s="7">
        <v>55707</v>
      </c>
      <c r="F46" s="7">
        <v>576</v>
      </c>
      <c r="G46" s="7">
        <v>17027</v>
      </c>
      <c r="H46" s="15">
        <v>1260</v>
      </c>
      <c r="I46" s="7">
        <v>0</v>
      </c>
      <c r="J46" s="7">
        <v>0</v>
      </c>
      <c r="K46" s="7">
        <f>SUM(C46:J46)</f>
        <v>259120</v>
      </c>
      <c r="L46" s="8">
        <f>C46/K46</f>
        <v>0.70951682618092005</v>
      </c>
      <c r="M46" s="43" t="s">
        <v>49</v>
      </c>
      <c r="N46">
        <f>C46+D47+E48+F49+G50+H51+I52+J53</f>
        <v>1576489</v>
      </c>
      <c r="P46" s="84">
        <v>2006</v>
      </c>
      <c r="Q46" s="15" t="s">
        <v>8</v>
      </c>
      <c r="R46" s="27">
        <f>C46/$K$24</f>
        <v>6.7526098644299246E-2</v>
      </c>
      <c r="S46" s="41">
        <f t="shared" ref="S46:Y53" si="35">D46/$K$24</f>
        <v>2.5710236089752231E-4</v>
      </c>
      <c r="T46" s="41">
        <f t="shared" si="35"/>
        <v>2.0460573169311821E-2</v>
      </c>
      <c r="U46" s="41">
        <f t="shared" si="35"/>
        <v>2.1155851410996121E-4</v>
      </c>
      <c r="V46" s="41">
        <f t="shared" si="35"/>
        <v>6.2538312842887319E-3</v>
      </c>
      <c r="W46" s="41">
        <f t="shared" si="35"/>
        <v>4.6278424961554014E-4</v>
      </c>
      <c r="X46" s="41">
        <f t="shared" si="35"/>
        <v>0</v>
      </c>
      <c r="Y46" s="41">
        <f t="shared" si="35"/>
        <v>0</v>
      </c>
      <c r="Z46" s="7">
        <f>SUM(R46:Y46)</f>
        <v>9.517194822252284E-2</v>
      </c>
      <c r="AB46" t="s">
        <v>42</v>
      </c>
      <c r="AC46">
        <f>R46+S47+T48+U49+V50+W51+X52+Y53</f>
        <v>0.57902720546996289</v>
      </c>
      <c r="AE46" s="7">
        <f>$C$24+K46</f>
        <v>494744</v>
      </c>
      <c r="AF46" s="7">
        <f>$D$24+K46</f>
        <v>259825</v>
      </c>
      <c r="AG46" s="7">
        <f>$E$24+K46</f>
        <v>693854</v>
      </c>
      <c r="AH46" s="7">
        <f>$F$24+K46</f>
        <v>759063</v>
      </c>
      <c r="AI46" s="7">
        <f>$G$24+K46</f>
        <v>1548800</v>
      </c>
      <c r="AJ46" s="7">
        <f>$H$24+K46</f>
        <v>403518</v>
      </c>
      <c r="AK46" s="7">
        <f>$I$24+K46</f>
        <v>264346</v>
      </c>
      <c r="AL46" s="7">
        <f>$J$24+K46</f>
        <v>371461</v>
      </c>
      <c r="AM46" s="7">
        <f>SUM(AE46:AL46)</f>
        <v>4795611</v>
      </c>
      <c r="AO46" s="48">
        <f>C46*(AE46*AE46)</f>
        <v>4.50012633547936E+16</v>
      </c>
      <c r="AP46" s="48">
        <f t="shared" ref="AP46:AV53" si="36">D46*(AF46*AF46)</f>
        <v>47256321437500</v>
      </c>
      <c r="AQ46" s="48">
        <f t="shared" si="36"/>
        <v>2.6819208927314412E+16</v>
      </c>
      <c r="AR46" s="48">
        <f t="shared" si="36"/>
        <v>331877743470144</v>
      </c>
      <c r="AS46" s="48">
        <f t="shared" si="36"/>
        <v>4.084405157888E+16</v>
      </c>
      <c r="AT46" s="48">
        <f t="shared" si="36"/>
        <v>205161738168240</v>
      </c>
      <c r="AU46" s="48">
        <f t="shared" si="36"/>
        <v>0</v>
      </c>
      <c r="AV46" s="48">
        <f t="shared" si="36"/>
        <v>0</v>
      </c>
    </row>
    <row r="47" spans="1:48" x14ac:dyDescent="0.35">
      <c r="A47" s="91"/>
      <c r="B47" s="16" t="s">
        <v>0</v>
      </c>
      <c r="C47" s="7">
        <v>0</v>
      </c>
      <c r="D47" s="27">
        <v>0</v>
      </c>
      <c r="E47" s="7">
        <v>0</v>
      </c>
      <c r="F47" s="7">
        <v>139</v>
      </c>
      <c r="G47" s="7">
        <v>447</v>
      </c>
      <c r="H47" s="7">
        <v>94</v>
      </c>
      <c r="I47" s="7">
        <v>0</v>
      </c>
      <c r="J47" s="19">
        <v>0</v>
      </c>
      <c r="K47" s="7">
        <f t="shared" ref="K47:K53" si="37">SUM(C47:J47)</f>
        <v>680</v>
      </c>
      <c r="L47" s="8">
        <f>D47/K47</f>
        <v>0</v>
      </c>
      <c r="M47" s="43" t="s">
        <v>51</v>
      </c>
      <c r="N47" s="24">
        <f>C54*K46+D54*K47+E54*K48+F54*K49+G54*K50+H54*K51+I54*K52+J54*K53</f>
        <v>1805508192825</v>
      </c>
      <c r="P47" s="91"/>
      <c r="Q47" s="16" t="s">
        <v>0</v>
      </c>
      <c r="R47" s="41">
        <f t="shared" ref="R47:R53" si="38">C47/$K$24</f>
        <v>0</v>
      </c>
      <c r="S47" s="27">
        <f t="shared" si="35"/>
        <v>0</v>
      </c>
      <c r="T47" s="41">
        <f t="shared" si="35"/>
        <v>0</v>
      </c>
      <c r="U47" s="41">
        <f t="shared" si="35"/>
        <v>5.1053183092508E-5</v>
      </c>
      <c r="V47" s="41">
        <f t="shared" si="35"/>
        <v>1.6417822188741782E-4</v>
      </c>
      <c r="W47" s="41">
        <f t="shared" si="35"/>
        <v>3.4525174177667283E-5</v>
      </c>
      <c r="X47" s="41">
        <f t="shared" si="35"/>
        <v>0</v>
      </c>
      <c r="Y47" s="41">
        <f t="shared" si="35"/>
        <v>0</v>
      </c>
      <c r="Z47" s="7">
        <f t="shared" ref="Z47:Z52" si="39">SUM(R47:Y47)</f>
        <v>2.497565791575931E-4</v>
      </c>
      <c r="AB47" t="s">
        <v>43</v>
      </c>
      <c r="AC47">
        <f>R54*Z46+S54*Z47+T54*Z48+U54*Z49+V54*Z50+W54*Z51+X54*Z52+Y54*Z53</f>
        <v>0.24356535439442051</v>
      </c>
      <c r="AE47" s="7">
        <f t="shared" ref="AE47:AE53" si="40">$C$24+K47</f>
        <v>236304</v>
      </c>
      <c r="AF47" s="7">
        <f t="shared" ref="AF47:AF53" si="41">$D$24+K47</f>
        <v>1385</v>
      </c>
      <c r="AG47" s="7">
        <f t="shared" ref="AG47:AG53" si="42">$E$24+K47</f>
        <v>435414</v>
      </c>
      <c r="AH47" s="7">
        <f t="shared" ref="AH47:AH53" si="43">$F$24+K47</f>
        <v>500623</v>
      </c>
      <c r="AI47" s="7">
        <f t="shared" ref="AI47:AI53" si="44">$G$24+K47</f>
        <v>1290360</v>
      </c>
      <c r="AJ47" s="7">
        <f t="shared" ref="AJ47:AJ53" si="45">$H$24+K47</f>
        <v>145078</v>
      </c>
      <c r="AK47" s="7">
        <f t="shared" ref="AK47:AK53" si="46">$I$24+K47</f>
        <v>5906</v>
      </c>
      <c r="AL47" s="7">
        <f t="shared" ref="AL47:AL53" si="47">$J$24+K47</f>
        <v>113021</v>
      </c>
      <c r="AM47" s="7">
        <f t="shared" ref="AM47:AM53" si="48">SUM(AE47:AL47)</f>
        <v>2728091</v>
      </c>
      <c r="AO47" s="48">
        <f t="shared" ref="AO47:AO53" si="49">C47*(AE47*AE47)</f>
        <v>0</v>
      </c>
      <c r="AP47" s="48">
        <f t="shared" si="36"/>
        <v>0</v>
      </c>
      <c r="AQ47" s="48">
        <f t="shared" si="36"/>
        <v>0</v>
      </c>
      <c r="AR47" s="48">
        <f t="shared" si="36"/>
        <v>34836650949931</v>
      </c>
      <c r="AS47" s="48">
        <f t="shared" si="36"/>
        <v>744267931531200</v>
      </c>
      <c r="AT47" s="48">
        <f t="shared" si="36"/>
        <v>1978476851896</v>
      </c>
      <c r="AU47" s="48">
        <f t="shared" si="36"/>
        <v>0</v>
      </c>
      <c r="AV47" s="48">
        <f t="shared" si="36"/>
        <v>0</v>
      </c>
    </row>
    <row r="48" spans="1:48" x14ac:dyDescent="0.35">
      <c r="A48" s="91"/>
      <c r="B48" s="16" t="s">
        <v>11</v>
      </c>
      <c r="C48" s="7">
        <v>9888</v>
      </c>
      <c r="D48" s="7">
        <v>0</v>
      </c>
      <c r="E48" s="27">
        <v>76054</v>
      </c>
      <c r="F48" s="7">
        <v>10119</v>
      </c>
      <c r="G48" s="7">
        <v>12161</v>
      </c>
      <c r="H48" s="7">
        <v>1412</v>
      </c>
      <c r="I48" s="7">
        <v>61</v>
      </c>
      <c r="J48" s="7">
        <v>0</v>
      </c>
      <c r="K48" s="7">
        <f t="shared" si="37"/>
        <v>109695</v>
      </c>
      <c r="L48" s="8">
        <f>E48/K48</f>
        <v>0.69332239391038786</v>
      </c>
      <c r="P48" s="91"/>
      <c r="Q48" s="16" t="s">
        <v>11</v>
      </c>
      <c r="R48" s="41">
        <f t="shared" si="38"/>
        <v>3.631754492221001E-3</v>
      </c>
      <c r="S48" s="41">
        <f t="shared" si="35"/>
        <v>0</v>
      </c>
      <c r="T48" s="27">
        <f t="shared" si="35"/>
        <v>2.7933804222428801E-2</v>
      </c>
      <c r="U48" s="41">
        <f t="shared" si="35"/>
        <v>3.7165982713171833E-3</v>
      </c>
      <c r="V48" s="41">
        <f t="shared" si="35"/>
        <v>4.4666025869639549E-3</v>
      </c>
      <c r="W48" s="41">
        <f t="shared" si="35"/>
        <v>5.1861219083900215E-4</v>
      </c>
      <c r="X48" s="41">
        <f t="shared" si="35"/>
        <v>2.2404634306784087E-5</v>
      </c>
      <c r="Y48" s="41">
        <f t="shared" si="35"/>
        <v>0</v>
      </c>
      <c r="Z48" s="7">
        <f t="shared" si="39"/>
        <v>4.0289776398076731E-2</v>
      </c>
      <c r="AB48" t="s">
        <v>44</v>
      </c>
      <c r="AC48">
        <f>(AC46-AC47)/1-AC47</f>
        <v>9.1896496681121875E-2</v>
      </c>
      <c r="AE48" s="7">
        <f t="shared" si="40"/>
        <v>345319</v>
      </c>
      <c r="AF48" s="7">
        <f t="shared" si="41"/>
        <v>110400</v>
      </c>
      <c r="AG48" s="7">
        <f t="shared" si="42"/>
        <v>544429</v>
      </c>
      <c r="AH48" s="7">
        <f t="shared" si="43"/>
        <v>609638</v>
      </c>
      <c r="AI48" s="7">
        <f t="shared" si="44"/>
        <v>1399375</v>
      </c>
      <c r="AJ48" s="7">
        <f t="shared" si="45"/>
        <v>254093</v>
      </c>
      <c r="AK48" s="7">
        <f t="shared" si="46"/>
        <v>114921</v>
      </c>
      <c r="AL48" s="7">
        <f t="shared" si="47"/>
        <v>222036</v>
      </c>
      <c r="AM48" s="7">
        <f t="shared" si="48"/>
        <v>3600211</v>
      </c>
      <c r="AO48" s="48">
        <f t="shared" si="49"/>
        <v>1179096653892768</v>
      </c>
      <c r="AP48" s="48">
        <f t="shared" si="36"/>
        <v>0</v>
      </c>
      <c r="AQ48" s="48">
        <f t="shared" si="36"/>
        <v>2.2542628897662216E+16</v>
      </c>
      <c r="AR48" s="48">
        <f t="shared" si="36"/>
        <v>3760812270874236</v>
      </c>
      <c r="AS48" s="48">
        <f t="shared" si="36"/>
        <v>2.3814283000390624E+16</v>
      </c>
      <c r="AT48" s="48">
        <f t="shared" si="36"/>
        <v>91163312740388</v>
      </c>
      <c r="AU48" s="48">
        <f t="shared" si="36"/>
        <v>805617010701</v>
      </c>
      <c r="AV48" s="48">
        <f t="shared" si="36"/>
        <v>0</v>
      </c>
    </row>
    <row r="49" spans="1:48" x14ac:dyDescent="0.35">
      <c r="A49" s="91"/>
      <c r="B49" s="16" t="s">
        <v>3</v>
      </c>
      <c r="C49" s="7">
        <v>9392</v>
      </c>
      <c r="D49" s="7">
        <v>0</v>
      </c>
      <c r="E49" s="7">
        <v>328439</v>
      </c>
      <c r="F49" s="27">
        <v>29694</v>
      </c>
      <c r="G49" s="7">
        <v>81150</v>
      </c>
      <c r="H49" s="7">
        <v>29369</v>
      </c>
      <c r="I49" s="7">
        <v>500</v>
      </c>
      <c r="J49" s="7">
        <v>0</v>
      </c>
      <c r="K49" s="7">
        <f t="shared" si="37"/>
        <v>478544</v>
      </c>
      <c r="L49" s="8">
        <f>F49/K49</f>
        <v>6.2050720518907351E-2</v>
      </c>
      <c r="M49" s="43" t="s">
        <v>52</v>
      </c>
      <c r="N49">
        <f>((C46*(C54+K46))+(D47*(D54+K47))+(E48*(E54+K48))+(F49*(F54+K49))+(G50*(G54+K50))+(H51*(H54+K51))+(I52*(I54+K52))+(J53*(J54+K53)))</f>
        <v>2986248224944</v>
      </c>
      <c r="P49" s="91"/>
      <c r="Q49" s="16" t="s">
        <v>3</v>
      </c>
      <c r="R49" s="41">
        <f t="shared" si="38"/>
        <v>3.4495791050707563E-3</v>
      </c>
      <c r="S49" s="41">
        <f t="shared" si="35"/>
        <v>0</v>
      </c>
      <c r="T49" s="41">
        <f t="shared" si="35"/>
        <v>0.12063206044403046</v>
      </c>
      <c r="U49" s="27">
        <f t="shared" si="35"/>
        <v>1.0906282149272896E-2</v>
      </c>
      <c r="V49" s="41">
        <f t="shared" si="35"/>
        <v>2.9805509409762763E-2</v>
      </c>
      <c r="W49" s="41">
        <f t="shared" si="35"/>
        <v>1.0786913195999047E-2</v>
      </c>
      <c r="X49" s="41">
        <f t="shared" si="35"/>
        <v>1.836445434982302E-4</v>
      </c>
      <c r="Y49" s="41">
        <f t="shared" si="35"/>
        <v>0</v>
      </c>
      <c r="Z49" s="7">
        <f t="shared" si="39"/>
        <v>0.17576398884763417</v>
      </c>
      <c r="AB49" s="42" t="s">
        <v>48</v>
      </c>
      <c r="AC49">
        <f>1/K54*(C46+D47+E48+F49+G50+H51+I52+J53)</f>
        <v>0.65656757487275663</v>
      </c>
      <c r="AE49" s="7">
        <f t="shared" si="40"/>
        <v>714168</v>
      </c>
      <c r="AF49" s="7">
        <f t="shared" si="41"/>
        <v>479249</v>
      </c>
      <c r="AG49" s="7">
        <f t="shared" si="42"/>
        <v>913278</v>
      </c>
      <c r="AH49" s="7">
        <f t="shared" si="43"/>
        <v>978487</v>
      </c>
      <c r="AI49" s="7">
        <f t="shared" si="44"/>
        <v>1768224</v>
      </c>
      <c r="AJ49" s="7">
        <f t="shared" si="45"/>
        <v>622942</v>
      </c>
      <c r="AK49" s="7">
        <f t="shared" si="46"/>
        <v>483770</v>
      </c>
      <c r="AL49" s="7">
        <f t="shared" si="47"/>
        <v>590885</v>
      </c>
      <c r="AM49" s="7">
        <f t="shared" si="48"/>
        <v>6551003</v>
      </c>
      <c r="AO49" s="48">
        <f t="shared" si="49"/>
        <v>4790257475447808</v>
      </c>
      <c r="AP49" s="48">
        <f t="shared" si="36"/>
        <v>0</v>
      </c>
      <c r="AQ49" s="48">
        <f t="shared" si="36"/>
        <v>2.7394331900677168E+17</v>
      </c>
      <c r="AR49" s="48">
        <f t="shared" si="36"/>
        <v>2.8430128611464288E+16</v>
      </c>
      <c r="AS49" s="48">
        <f t="shared" si="36"/>
        <v>2.537248976653824E+17</v>
      </c>
      <c r="AT49" s="48">
        <f t="shared" si="36"/>
        <v>1.1396838260905316E+16</v>
      </c>
      <c r="AU49" s="48">
        <f t="shared" si="36"/>
        <v>117016706450000</v>
      </c>
      <c r="AV49" s="48">
        <f t="shared" si="36"/>
        <v>0</v>
      </c>
    </row>
    <row r="50" spans="1:48" x14ac:dyDescent="0.35">
      <c r="A50" s="91"/>
      <c r="B50" s="16" t="s">
        <v>10</v>
      </c>
      <c r="C50" s="7">
        <v>2461</v>
      </c>
      <c r="D50" s="21">
        <v>0</v>
      </c>
      <c r="E50" s="7">
        <v>116071</v>
      </c>
      <c r="F50" s="7">
        <v>22599</v>
      </c>
      <c r="G50" s="27">
        <v>1094130</v>
      </c>
      <c r="H50" s="7">
        <v>59713</v>
      </c>
      <c r="I50" s="15">
        <v>601</v>
      </c>
      <c r="J50" s="7">
        <v>21</v>
      </c>
      <c r="K50" s="7">
        <f t="shared" si="37"/>
        <v>1295596</v>
      </c>
      <c r="L50" s="8">
        <f>G50/K50</f>
        <v>0.84449936554296245</v>
      </c>
      <c r="M50" s="43" t="s">
        <v>55</v>
      </c>
      <c r="N50">
        <f>(1/K54)*((AC49*(1-AC49))/((1-AC50)*(1-AC50)))+((2*(1-AC49))*(2*AC49*AC50-AC51))/((1-AC50)*(1-AC50)*(1-AC50))+(((1-AC49)*(1-AC49))*(AC52-4*(AC50*AC50)))/((1-AC50)*(1-AC50)*(1-AC50)*(1-AC50))</f>
        <v>-0.43246785210998817</v>
      </c>
      <c r="P50" s="91"/>
      <c r="Q50" s="16" t="s">
        <v>10</v>
      </c>
      <c r="R50" s="41">
        <f t="shared" si="38"/>
        <v>9.0389844309828916E-4</v>
      </c>
      <c r="S50" s="41">
        <f t="shared" si="35"/>
        <v>0</v>
      </c>
      <c r="T50" s="41">
        <f t="shared" si="35"/>
        <v>4.2631611616766159E-2</v>
      </c>
      <c r="U50" s="41">
        <f t="shared" si="35"/>
        <v>8.3003660770330102E-3</v>
      </c>
      <c r="V50" s="27">
        <f t="shared" si="35"/>
        <v>0.40186200875543726</v>
      </c>
      <c r="W50" s="41">
        <f t="shared" si="35"/>
        <v>2.1931933251819642E-2</v>
      </c>
      <c r="X50" s="41">
        <f t="shared" si="35"/>
        <v>2.2074074128487271E-4</v>
      </c>
      <c r="Y50" s="41">
        <f t="shared" si="35"/>
        <v>7.7130708269256695E-6</v>
      </c>
      <c r="Z50" s="7">
        <f t="shared" si="39"/>
        <v>0.47585827195626612</v>
      </c>
      <c r="AB50" s="42" t="s">
        <v>45</v>
      </c>
      <c r="AC50" s="44">
        <f>(1/(K54*K54))*N47</f>
        <v>0.31316731999702857</v>
      </c>
      <c r="AE50" s="7">
        <f t="shared" si="40"/>
        <v>1531220</v>
      </c>
      <c r="AF50" s="7">
        <f t="shared" si="41"/>
        <v>1296301</v>
      </c>
      <c r="AG50" s="7">
        <f t="shared" si="42"/>
        <v>1730330</v>
      </c>
      <c r="AH50" s="7">
        <f t="shared" si="43"/>
        <v>1795539</v>
      </c>
      <c r="AI50" s="7">
        <f t="shared" si="44"/>
        <v>2585276</v>
      </c>
      <c r="AJ50" s="7">
        <f t="shared" si="45"/>
        <v>1439994</v>
      </c>
      <c r="AK50" s="7">
        <f t="shared" si="46"/>
        <v>1300822</v>
      </c>
      <c r="AL50" s="7">
        <f t="shared" si="47"/>
        <v>1407937</v>
      </c>
      <c r="AM50" s="7">
        <f t="shared" si="48"/>
        <v>13087419</v>
      </c>
      <c r="AO50" s="48">
        <f t="shared" si="49"/>
        <v>5770145968152400</v>
      </c>
      <c r="AP50" s="48">
        <f t="shared" si="36"/>
        <v>0</v>
      </c>
      <c r="AQ50" s="48">
        <f t="shared" si="36"/>
        <v>3.475214384079319E+17</v>
      </c>
      <c r="AR50" s="48">
        <f t="shared" si="36"/>
        <v>7.285827883147408E+16</v>
      </c>
      <c r="AS50" s="48">
        <f t="shared" si="36"/>
        <v>7.3127841585760471E+18</v>
      </c>
      <c r="AT50" s="48">
        <f t="shared" si="36"/>
        <v>1.2381984496150966E+17</v>
      </c>
      <c r="AU50" s="48">
        <f t="shared" si="36"/>
        <v>1016974863286084</v>
      </c>
      <c r="AV50" s="48">
        <f t="shared" si="36"/>
        <v>41628018515349</v>
      </c>
    </row>
    <row r="51" spans="1:48" x14ac:dyDescent="0.35">
      <c r="A51" s="91"/>
      <c r="B51" s="15" t="s">
        <v>13</v>
      </c>
      <c r="C51" s="7">
        <v>0</v>
      </c>
      <c r="D51" s="7">
        <v>0</v>
      </c>
      <c r="E51" s="7">
        <v>3449</v>
      </c>
      <c r="F51" s="7">
        <v>13084</v>
      </c>
      <c r="G51" s="7">
        <v>37780</v>
      </c>
      <c r="H51" s="27">
        <v>86792</v>
      </c>
      <c r="I51" s="7">
        <v>46</v>
      </c>
      <c r="J51" s="15">
        <v>168</v>
      </c>
      <c r="K51" s="7">
        <f t="shared" si="37"/>
        <v>141319</v>
      </c>
      <c r="L51" s="8">
        <f>H51/K51</f>
        <v>0.6141566243746418</v>
      </c>
      <c r="N51">
        <f>N50*-1</f>
        <v>0.43246785210998817</v>
      </c>
      <c r="P51" s="91"/>
      <c r="Q51" s="15" t="s">
        <v>13</v>
      </c>
      <c r="R51" s="41">
        <f t="shared" si="38"/>
        <v>0</v>
      </c>
      <c r="S51" s="41">
        <f t="shared" si="35"/>
        <v>0</v>
      </c>
      <c r="T51" s="41">
        <f t="shared" si="35"/>
        <v>1.2667800610507921E-3</v>
      </c>
      <c r="U51" s="41">
        <f t="shared" si="35"/>
        <v>4.8056104142616884E-3</v>
      </c>
      <c r="V51" s="41">
        <f t="shared" si="35"/>
        <v>1.3876181706726276E-2</v>
      </c>
      <c r="W51" s="27">
        <f t="shared" si="35"/>
        <v>3.1877754438596792E-2</v>
      </c>
      <c r="X51" s="41">
        <f t="shared" si="35"/>
        <v>1.6895298001837179E-5</v>
      </c>
      <c r="Y51" s="41">
        <f t="shared" si="35"/>
        <v>6.1704566615405356E-5</v>
      </c>
      <c r="Z51" s="7">
        <f t="shared" si="39"/>
        <v>5.1904926485252786E-2</v>
      </c>
      <c r="AB51" s="42" t="s">
        <v>46</v>
      </c>
      <c r="AC51">
        <f>(1/(K54*K54))*((C46*(C54+K46))+(D47*(D54+K47))+(E48*(E54+K48))+(F49*(F54+K49))+(G50*(G54+K50))+(H51*(H54+K51))+(I52*(I54+K52))+(J53*(J54+K53)))</f>
        <v>0.51796793676595665</v>
      </c>
      <c r="AE51" s="7">
        <f t="shared" si="40"/>
        <v>376943</v>
      </c>
      <c r="AF51" s="7">
        <f t="shared" si="41"/>
        <v>142024</v>
      </c>
      <c r="AG51" s="7">
        <f t="shared" si="42"/>
        <v>576053</v>
      </c>
      <c r="AH51" s="7">
        <f t="shared" si="43"/>
        <v>641262</v>
      </c>
      <c r="AI51" s="7">
        <f t="shared" si="44"/>
        <v>1430999</v>
      </c>
      <c r="AJ51" s="7">
        <f t="shared" si="45"/>
        <v>285717</v>
      </c>
      <c r="AK51" s="7">
        <f t="shared" si="46"/>
        <v>146545</v>
      </c>
      <c r="AL51" s="7">
        <f t="shared" si="47"/>
        <v>253660</v>
      </c>
      <c r="AM51" s="7">
        <f t="shared" si="48"/>
        <v>3853203</v>
      </c>
      <c r="AO51" s="48">
        <f t="shared" si="49"/>
        <v>0</v>
      </c>
      <c r="AP51" s="48">
        <f t="shared" si="36"/>
        <v>0</v>
      </c>
      <c r="AQ51" s="48">
        <f t="shared" si="36"/>
        <v>1144506015832241</v>
      </c>
      <c r="AR51" s="48">
        <f t="shared" si="36"/>
        <v>5380362608394096</v>
      </c>
      <c r="AS51" s="48">
        <f t="shared" si="36"/>
        <v>7.7364302453677776E+16</v>
      </c>
      <c r="AT51" s="48">
        <f t="shared" si="36"/>
        <v>7085195841292488</v>
      </c>
      <c r="AU51" s="48">
        <f t="shared" si="36"/>
        <v>987870103150</v>
      </c>
      <c r="AV51" s="48">
        <f t="shared" si="36"/>
        <v>10809690460800</v>
      </c>
    </row>
    <row r="52" spans="1:48" x14ac:dyDescent="0.35">
      <c r="A52" s="91"/>
      <c r="B52" s="16" t="s">
        <v>1</v>
      </c>
      <c r="C52" s="7">
        <v>0</v>
      </c>
      <c r="D52" s="7">
        <v>0</v>
      </c>
      <c r="E52" s="7">
        <v>5187</v>
      </c>
      <c r="F52" s="7">
        <v>5</v>
      </c>
      <c r="G52" s="15">
        <v>29</v>
      </c>
      <c r="H52" s="7">
        <v>0</v>
      </c>
      <c r="I52" s="27">
        <v>0</v>
      </c>
      <c r="J52" s="7">
        <v>0</v>
      </c>
      <c r="K52" s="7">
        <f t="shared" si="37"/>
        <v>5221</v>
      </c>
      <c r="L52" s="8">
        <f>I52/K52</f>
        <v>0</v>
      </c>
      <c r="M52" s="43" t="s">
        <v>57</v>
      </c>
      <c r="N52">
        <f>SQRT(N51)</f>
        <v>0.65762287985591572</v>
      </c>
      <c r="P52" s="91"/>
      <c r="Q52" s="16" t="s">
        <v>1</v>
      </c>
      <c r="R52" s="41">
        <f t="shared" si="38"/>
        <v>0</v>
      </c>
      <c r="S52" s="41">
        <f t="shared" si="35"/>
        <v>0</v>
      </c>
      <c r="T52" s="41">
        <f t="shared" si="35"/>
        <v>1.9051284942506403E-3</v>
      </c>
      <c r="U52" s="41">
        <f t="shared" si="35"/>
        <v>1.8364454349823022E-6</v>
      </c>
      <c r="V52" s="41">
        <f t="shared" si="35"/>
        <v>1.0651383522897353E-5</v>
      </c>
      <c r="W52" s="41">
        <f t="shared" si="35"/>
        <v>0</v>
      </c>
      <c r="X52" s="27">
        <f t="shared" si="35"/>
        <v>0</v>
      </c>
      <c r="Y52" s="41">
        <f t="shared" si="35"/>
        <v>0</v>
      </c>
      <c r="Z52" s="7">
        <f t="shared" si="39"/>
        <v>1.9176163232085201E-3</v>
      </c>
      <c r="AB52" s="42" t="s">
        <v>47</v>
      </c>
      <c r="AC52" s="45">
        <f>(1/(K54*K54*K54))*AO46</f>
        <v>3.2507993530838408E-3</v>
      </c>
      <c r="AE52" s="7">
        <f t="shared" si="40"/>
        <v>240845</v>
      </c>
      <c r="AF52" s="7">
        <f t="shared" si="41"/>
        <v>5926</v>
      </c>
      <c r="AG52" s="7">
        <f t="shared" si="42"/>
        <v>439955</v>
      </c>
      <c r="AH52" s="7">
        <f t="shared" si="43"/>
        <v>505164</v>
      </c>
      <c r="AI52" s="7">
        <f t="shared" si="44"/>
        <v>1294901</v>
      </c>
      <c r="AJ52" s="7">
        <f t="shared" si="45"/>
        <v>149619</v>
      </c>
      <c r="AK52" s="7">
        <f t="shared" si="46"/>
        <v>10447</v>
      </c>
      <c r="AL52" s="7">
        <f t="shared" si="47"/>
        <v>117562</v>
      </c>
      <c r="AM52" s="7">
        <f t="shared" si="48"/>
        <v>2764419</v>
      </c>
      <c r="AO52" s="48">
        <f t="shared" si="49"/>
        <v>0</v>
      </c>
      <c r="AP52" s="48">
        <f t="shared" si="36"/>
        <v>0</v>
      </c>
      <c r="AQ52" s="48">
        <f t="shared" si="36"/>
        <v>1003997805303675</v>
      </c>
      <c r="AR52" s="48">
        <f t="shared" si="36"/>
        <v>1275953334480</v>
      </c>
      <c r="AS52" s="48">
        <f t="shared" si="36"/>
        <v>48626289394229</v>
      </c>
      <c r="AT52" s="48">
        <f t="shared" si="36"/>
        <v>0</v>
      </c>
      <c r="AU52" s="48">
        <f t="shared" si="36"/>
        <v>0</v>
      </c>
      <c r="AV52" s="48">
        <f t="shared" si="36"/>
        <v>0</v>
      </c>
    </row>
    <row r="53" spans="1:48" x14ac:dyDescent="0.35">
      <c r="A53" s="91"/>
      <c r="B53" s="16" t="s">
        <v>2</v>
      </c>
      <c r="C53" s="7">
        <v>0</v>
      </c>
      <c r="D53" s="21">
        <v>0</v>
      </c>
      <c r="E53" s="19">
        <v>3</v>
      </c>
      <c r="F53" s="7">
        <v>757</v>
      </c>
      <c r="G53" s="7">
        <v>3074</v>
      </c>
      <c r="H53" s="7">
        <v>1129</v>
      </c>
      <c r="I53" s="7">
        <v>0</v>
      </c>
      <c r="J53" s="27">
        <v>105969</v>
      </c>
      <c r="K53" s="7">
        <f t="shared" si="37"/>
        <v>110932</v>
      </c>
      <c r="L53" s="8">
        <f>J53/K53</f>
        <v>0.95526088053942959</v>
      </c>
      <c r="P53" s="91"/>
      <c r="Q53" s="16" t="s">
        <v>2</v>
      </c>
      <c r="R53" s="41">
        <f t="shared" si="38"/>
        <v>0</v>
      </c>
      <c r="S53" s="41">
        <f t="shared" si="35"/>
        <v>0</v>
      </c>
      <c r="T53" s="41">
        <f t="shared" si="35"/>
        <v>1.1018672609893813E-6</v>
      </c>
      <c r="U53" s="41">
        <f t="shared" si="35"/>
        <v>2.7803783885632053E-4</v>
      </c>
      <c r="V53" s="41">
        <f t="shared" si="35"/>
        <v>1.1290466534271194E-3</v>
      </c>
      <c r="W53" s="41">
        <f t="shared" si="35"/>
        <v>4.1466937921900385E-4</v>
      </c>
      <c r="X53" s="41">
        <f t="shared" si="35"/>
        <v>0</v>
      </c>
      <c r="Y53" s="27">
        <f t="shared" si="35"/>
        <v>3.8921257259927913E-2</v>
      </c>
      <c r="Z53" s="7">
        <f>SUM(R53:Y53)</f>
        <v>4.0744112998691344E-2</v>
      </c>
      <c r="AB53" s="42" t="s">
        <v>56</v>
      </c>
      <c r="AC53">
        <f>AC48/N52</f>
        <v>0.1397404188571667</v>
      </c>
      <c r="AE53" s="7">
        <f t="shared" si="40"/>
        <v>346556</v>
      </c>
      <c r="AF53" s="7">
        <f t="shared" si="41"/>
        <v>111637</v>
      </c>
      <c r="AG53" s="7">
        <f t="shared" si="42"/>
        <v>545666</v>
      </c>
      <c r="AH53" s="7">
        <f t="shared" si="43"/>
        <v>610875</v>
      </c>
      <c r="AI53" s="7">
        <f t="shared" si="44"/>
        <v>1400612</v>
      </c>
      <c r="AJ53" s="7">
        <f t="shared" si="45"/>
        <v>255330</v>
      </c>
      <c r="AK53" s="7">
        <f t="shared" si="46"/>
        <v>116158</v>
      </c>
      <c r="AL53" s="7">
        <f t="shared" si="47"/>
        <v>223273</v>
      </c>
      <c r="AM53" s="7">
        <f t="shared" si="48"/>
        <v>3610107</v>
      </c>
      <c r="AO53" s="48">
        <f t="shared" si="49"/>
        <v>0</v>
      </c>
      <c r="AP53" s="48">
        <f t="shared" si="36"/>
        <v>0</v>
      </c>
      <c r="AQ53" s="48">
        <f t="shared" si="36"/>
        <v>893254150668</v>
      </c>
      <c r="AR53" s="48">
        <f t="shared" si="36"/>
        <v>282488377078125</v>
      </c>
      <c r="AS53" s="48">
        <f t="shared" si="36"/>
        <v>6030308757748256</v>
      </c>
      <c r="AT53" s="48">
        <f t="shared" si="36"/>
        <v>73603358648100</v>
      </c>
      <c r="AU53" s="48">
        <f t="shared" si="36"/>
        <v>0</v>
      </c>
      <c r="AV53" s="48">
        <f t="shared" si="36"/>
        <v>5282642872265601</v>
      </c>
    </row>
    <row r="54" spans="1:48" x14ac:dyDescent="0.35">
      <c r="A54" s="85"/>
      <c r="B54" s="4" t="s">
        <v>32</v>
      </c>
      <c r="C54" s="7">
        <f>SUM(C46:C53)</f>
        <v>205591</v>
      </c>
      <c r="D54" s="7">
        <f t="shared" ref="D54:H54" si="50">SUM(D46:D53)</f>
        <v>700</v>
      </c>
      <c r="E54" s="7">
        <f t="shared" si="50"/>
        <v>584910</v>
      </c>
      <c r="F54" s="7">
        <f t="shared" si="50"/>
        <v>76973</v>
      </c>
      <c r="G54" s="7">
        <f t="shared" si="50"/>
        <v>1245798</v>
      </c>
      <c r="H54" s="7">
        <f t="shared" si="50"/>
        <v>179769</v>
      </c>
      <c r="I54" s="7">
        <f>SUM(I46:I53)</f>
        <v>1208</v>
      </c>
      <c r="J54" s="7">
        <f t="shared" ref="J54" si="51">SUM(J46:J53)</f>
        <v>106158</v>
      </c>
      <c r="K54" s="4">
        <f>SUM(K46:K53)</f>
        <v>2401107</v>
      </c>
      <c r="L54" s="34"/>
      <c r="P54" s="85"/>
      <c r="Q54" s="4" t="s">
        <v>32</v>
      </c>
      <c r="R54" s="7">
        <f>SUM(R46:R53)</f>
        <v>7.5511330684689293E-2</v>
      </c>
      <c r="S54" s="7">
        <f t="shared" ref="S54:Z54" si="52">SUM(S46:S53)</f>
        <v>2.5710236089752231E-4</v>
      </c>
      <c r="T54" s="7">
        <f t="shared" si="52"/>
        <v>0.21483105987509968</v>
      </c>
      <c r="U54" s="7">
        <f t="shared" si="52"/>
        <v>2.827134289337855E-2</v>
      </c>
      <c r="V54" s="7">
        <f t="shared" si="52"/>
        <v>0.45756801000201641</v>
      </c>
      <c r="W54" s="7">
        <f t="shared" si="52"/>
        <v>6.6027191880266692E-2</v>
      </c>
      <c r="X54" s="7">
        <f t="shared" si="52"/>
        <v>4.4368521709172419E-4</v>
      </c>
      <c r="Y54" s="7">
        <f t="shared" si="52"/>
        <v>3.8990674897370244E-2</v>
      </c>
      <c r="Z54" s="9">
        <f t="shared" si="52"/>
        <v>0.88190039781081009</v>
      </c>
    </row>
    <row r="55" spans="1:48" x14ac:dyDescent="0.35">
      <c r="A55" s="94" t="s">
        <v>35</v>
      </c>
      <c r="B55" s="94"/>
      <c r="C55" s="31">
        <f>C46/C54</f>
        <v>0.8942512074944915</v>
      </c>
      <c r="D55" s="31">
        <f>D47/D54</f>
        <v>0</v>
      </c>
      <c r="E55" s="31">
        <f>E48/E54</f>
        <v>0.1300268417363355</v>
      </c>
      <c r="F55" s="31">
        <f>F49/F54</f>
        <v>0.38577163420939808</v>
      </c>
      <c r="G55" s="31">
        <f>G50/G54</f>
        <v>0.87825634653451046</v>
      </c>
      <c r="H55" s="31">
        <f>H51/H54</f>
        <v>0.48279736773303517</v>
      </c>
      <c r="I55" s="31">
        <f>I52/I54</f>
        <v>0</v>
      </c>
      <c r="J55" s="31">
        <f>J53/J54</f>
        <v>0.99821963488385235</v>
      </c>
      <c r="K55" s="34"/>
      <c r="L55" s="34"/>
    </row>
    <row r="56" spans="1:48" ht="18.5" x14ac:dyDescent="0.45">
      <c r="A56" s="25"/>
      <c r="B56" s="26"/>
      <c r="C56" s="17"/>
      <c r="D56" s="17"/>
      <c r="E56" s="17"/>
      <c r="F56" s="17"/>
      <c r="G56" s="17"/>
      <c r="H56" s="17"/>
      <c r="I56" s="17"/>
      <c r="J56" s="17"/>
      <c r="K56" s="17"/>
      <c r="L56" s="36" t="s">
        <v>37</v>
      </c>
      <c r="M56" s="22">
        <f>(C46+D47+E48+F49+G50+H51+I52+J53)/K54</f>
        <v>0.65656757487275663</v>
      </c>
    </row>
    <row r="57" spans="1:48" ht="21" x14ac:dyDescent="0.5">
      <c r="B57" s="23" t="s">
        <v>41</v>
      </c>
    </row>
  </sheetData>
  <mergeCells count="31">
    <mergeCell ref="AE45:AM45"/>
    <mergeCell ref="AO45:AV45"/>
    <mergeCell ref="A46:A54"/>
    <mergeCell ref="P46:P54"/>
    <mergeCell ref="A55:B55"/>
    <mergeCell ref="A44:A45"/>
    <mergeCell ref="B44:K44"/>
    <mergeCell ref="L44:L45"/>
    <mergeCell ref="P44:P45"/>
    <mergeCell ref="Q44:Z44"/>
    <mergeCell ref="AE30:AM30"/>
    <mergeCell ref="AO30:AV30"/>
    <mergeCell ref="A31:A39"/>
    <mergeCell ref="P31:P39"/>
    <mergeCell ref="A40:B40"/>
    <mergeCell ref="A29:A30"/>
    <mergeCell ref="B29:K29"/>
    <mergeCell ref="L29:L30"/>
    <mergeCell ref="P29:P30"/>
    <mergeCell ref="Q29:Z29"/>
    <mergeCell ref="AE15:AM15"/>
    <mergeCell ref="AO15:AV15"/>
    <mergeCell ref="A16:A24"/>
    <mergeCell ref="P16:P24"/>
    <mergeCell ref="A25:B25"/>
    <mergeCell ref="Q14:Z14"/>
    <mergeCell ref="A1:K1"/>
    <mergeCell ref="A14:A15"/>
    <mergeCell ref="B14:K14"/>
    <mergeCell ref="L14:L15"/>
    <mergeCell ref="P14:P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2" sqref="G12"/>
    </sheetView>
  </sheetViews>
  <sheetFormatPr defaultRowHeight="14.5" x14ac:dyDescent="0.35"/>
  <cols>
    <col min="1" max="1" width="20.36328125" customWidth="1"/>
    <col min="2" max="7" width="15.08984375" customWidth="1"/>
    <col min="8" max="9" width="14.08984375" customWidth="1"/>
    <col min="10" max="10" width="29.36328125" customWidth="1"/>
  </cols>
  <sheetData>
    <row r="1" spans="1:10" ht="21" x14ac:dyDescent="0.5">
      <c r="A1" s="79" t="s">
        <v>18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5">
      <c r="A2" s="1"/>
      <c r="B2" s="2"/>
      <c r="C2" s="2"/>
    </row>
    <row r="3" spans="1:10" x14ac:dyDescent="0.35">
      <c r="A3" s="10" t="s">
        <v>4</v>
      </c>
      <c r="B3" s="63" t="s">
        <v>5</v>
      </c>
      <c r="C3" s="67">
        <v>2004</v>
      </c>
      <c r="D3" s="6" t="s">
        <v>15</v>
      </c>
      <c r="E3" s="63" t="s">
        <v>6</v>
      </c>
      <c r="F3" s="6" t="s">
        <v>16</v>
      </c>
      <c r="G3" s="63" t="s">
        <v>7</v>
      </c>
      <c r="H3" s="6" t="s">
        <v>17</v>
      </c>
      <c r="I3" s="68" t="s">
        <v>83</v>
      </c>
      <c r="J3" s="12" t="s">
        <v>4</v>
      </c>
    </row>
    <row r="4" spans="1:10" x14ac:dyDescent="0.35">
      <c r="A4" s="10" t="s">
        <v>8</v>
      </c>
      <c r="B4" s="69">
        <v>804886</v>
      </c>
      <c r="C4" s="69">
        <v>870836</v>
      </c>
      <c r="D4" s="7">
        <v>1036856</v>
      </c>
      <c r="E4" s="69">
        <v>933534</v>
      </c>
      <c r="F4" s="7">
        <v>942897</v>
      </c>
      <c r="G4" s="69">
        <v>919005</v>
      </c>
      <c r="H4" s="7">
        <v>822896</v>
      </c>
      <c r="I4" s="69">
        <v>1004868</v>
      </c>
      <c r="J4" s="12" t="s">
        <v>8</v>
      </c>
    </row>
    <row r="5" spans="1:10" x14ac:dyDescent="0.35">
      <c r="A5" s="11" t="s">
        <v>0</v>
      </c>
      <c r="B5" s="69">
        <v>177636</v>
      </c>
      <c r="C5" s="69">
        <v>108042</v>
      </c>
      <c r="D5" s="7">
        <v>2712</v>
      </c>
      <c r="E5" s="69">
        <v>107485</v>
      </c>
      <c r="F5" s="7">
        <v>2849</v>
      </c>
      <c r="G5" s="69">
        <v>107351</v>
      </c>
      <c r="H5" s="7">
        <v>2829</v>
      </c>
      <c r="I5" s="69">
        <v>142019</v>
      </c>
      <c r="J5" s="13" t="s">
        <v>14</v>
      </c>
    </row>
    <row r="6" spans="1:10" x14ac:dyDescent="0.35">
      <c r="A6" s="11" t="s">
        <v>11</v>
      </c>
      <c r="B6" s="69">
        <v>1585162</v>
      </c>
      <c r="C6" s="69">
        <v>1917923</v>
      </c>
      <c r="D6" s="7">
        <v>438966</v>
      </c>
      <c r="E6" s="69">
        <v>1916375</v>
      </c>
      <c r="F6" s="7">
        <v>458565</v>
      </c>
      <c r="G6" s="69">
        <v>1889442</v>
      </c>
      <c r="H6" s="7">
        <v>2340108</v>
      </c>
      <c r="I6" s="69">
        <v>2204467</v>
      </c>
      <c r="J6" s="13" t="s">
        <v>11</v>
      </c>
    </row>
    <row r="7" spans="1:10" x14ac:dyDescent="0.35">
      <c r="A7" s="11" t="s">
        <v>3</v>
      </c>
      <c r="B7" s="69">
        <v>792714</v>
      </c>
      <c r="C7" s="69">
        <v>1172380</v>
      </c>
      <c r="D7" s="7">
        <v>1914634</v>
      </c>
      <c r="E7" s="69">
        <v>1190277</v>
      </c>
      <c r="F7" s="7">
        <v>2000146</v>
      </c>
      <c r="G7" s="69">
        <v>1155120</v>
      </c>
      <c r="H7" s="7">
        <v>308178</v>
      </c>
      <c r="I7" s="69">
        <v>557342</v>
      </c>
      <c r="J7" s="13" t="s">
        <v>9</v>
      </c>
    </row>
    <row r="8" spans="1:10" x14ac:dyDescent="0.35">
      <c r="A8" s="11" t="s">
        <v>10</v>
      </c>
      <c r="B8" s="69">
        <v>5305159</v>
      </c>
      <c r="C8" s="69">
        <v>4285684</v>
      </c>
      <c r="D8" s="7">
        <v>5183275</v>
      </c>
      <c r="E8" s="69">
        <v>4257329</v>
      </c>
      <c r="F8" s="7">
        <v>5159579</v>
      </c>
      <c r="G8" s="69">
        <v>4236304</v>
      </c>
      <c r="H8" s="7">
        <v>4984303</v>
      </c>
      <c r="I8" s="69">
        <v>4480137</v>
      </c>
      <c r="J8" s="13" t="s">
        <v>10</v>
      </c>
    </row>
    <row r="9" spans="1:10" x14ac:dyDescent="0.35">
      <c r="A9" s="10" t="s">
        <v>13</v>
      </c>
      <c r="B9" s="69">
        <v>604017</v>
      </c>
      <c r="C9" s="69">
        <v>790518</v>
      </c>
      <c r="D9" s="7">
        <v>565435</v>
      </c>
      <c r="E9" s="69">
        <v>809128</v>
      </c>
      <c r="F9" s="7">
        <v>577761</v>
      </c>
      <c r="G9" s="69">
        <v>885699</v>
      </c>
      <c r="H9" s="7">
        <v>718819</v>
      </c>
      <c r="I9" s="69">
        <v>1043897</v>
      </c>
      <c r="J9" s="12" t="s">
        <v>13</v>
      </c>
    </row>
    <row r="10" spans="1:10" x14ac:dyDescent="0.35">
      <c r="A10" s="11" t="s">
        <v>1</v>
      </c>
      <c r="B10" s="69">
        <v>47344</v>
      </c>
      <c r="C10" s="69">
        <v>94919</v>
      </c>
      <c r="D10" s="7">
        <v>21085</v>
      </c>
      <c r="E10" s="69">
        <v>85674</v>
      </c>
      <c r="F10" s="7">
        <v>21085</v>
      </c>
      <c r="G10" s="69">
        <v>83757</v>
      </c>
      <c r="H10" s="7">
        <v>4835</v>
      </c>
      <c r="I10" s="69">
        <v>89978</v>
      </c>
      <c r="J10" s="13" t="s">
        <v>12</v>
      </c>
    </row>
    <row r="11" spans="1:10" x14ac:dyDescent="0.35">
      <c r="A11" s="11" t="s">
        <v>2</v>
      </c>
      <c r="B11" s="69">
        <v>295765</v>
      </c>
      <c r="C11" s="69">
        <v>416143</v>
      </c>
      <c r="D11" s="7">
        <v>449684</v>
      </c>
      <c r="E11" s="69">
        <v>312853</v>
      </c>
      <c r="F11" s="7">
        <v>449765</v>
      </c>
      <c r="G11" s="69">
        <v>327661</v>
      </c>
      <c r="H11" s="7">
        <v>425028</v>
      </c>
      <c r="I11" s="69">
        <v>151811</v>
      </c>
      <c r="J11" s="13" t="s">
        <v>2</v>
      </c>
    </row>
    <row r="12" spans="1:10" x14ac:dyDescent="0.35">
      <c r="A12" s="1"/>
      <c r="B12" s="64">
        <f>SUM(B4:B11)</f>
        <v>9612683</v>
      </c>
      <c r="C12" s="64">
        <f>SUM(C4:C11)</f>
        <v>9656445</v>
      </c>
      <c r="D12" s="14">
        <f>SUM(D4:D11)</f>
        <v>9612647</v>
      </c>
      <c r="E12" s="64">
        <f>SUM(E4:E11)</f>
        <v>9612655</v>
      </c>
      <c r="F12" s="14">
        <f t="shared" ref="F12:H12" si="0">SUM(F4:F11)</f>
        <v>9612647</v>
      </c>
      <c r="G12" s="64">
        <f t="shared" si="0"/>
        <v>9604339</v>
      </c>
      <c r="H12" s="14">
        <f t="shared" si="0"/>
        <v>9606996</v>
      </c>
      <c r="I12" s="64">
        <f>SUM(I4:I11)</f>
        <v>9674519</v>
      </c>
    </row>
    <row r="14" spans="1:10" x14ac:dyDescent="0.35">
      <c r="A14" s="71">
        <f>AVERAGE(B12,C12,E12,G12)</f>
        <v>9621530.5</v>
      </c>
      <c r="B14" s="71">
        <f>B12-$A$14</f>
        <v>-8847.5</v>
      </c>
      <c r="C14" s="71">
        <f t="shared" ref="C14:G14" si="1">C12-$A$14</f>
        <v>34914.5</v>
      </c>
      <c r="D14" s="71"/>
      <c r="E14" s="71">
        <f t="shared" si="1"/>
        <v>-8875.5</v>
      </c>
      <c r="F14" s="71"/>
      <c r="G14" s="71">
        <f t="shared" si="1"/>
        <v>-17191.5</v>
      </c>
      <c r="I14" s="71"/>
    </row>
    <row r="15" spans="1:10" x14ac:dyDescent="0.35">
      <c r="A15" s="24">
        <f>DEVSQ(B12,C12,E12,G12)</f>
        <v>1671622739</v>
      </c>
    </row>
    <row r="16" spans="1:10" x14ac:dyDescent="0.35">
      <c r="A16" s="24">
        <f>_xlfn.STDEV.S(B12,C12,E12,G12)</f>
        <v>23605.244749137142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topLeftCell="B97" zoomScale="98" zoomScaleNormal="98" workbookViewId="0">
      <selection activeCell="H71" sqref="H71"/>
    </sheetView>
  </sheetViews>
  <sheetFormatPr defaultRowHeight="14.5" x14ac:dyDescent="0.35"/>
  <cols>
    <col min="1" max="1" width="20.36328125" customWidth="1"/>
    <col min="2" max="2" width="21.90625" customWidth="1"/>
    <col min="3" max="3" width="14.54296875" customWidth="1"/>
    <col min="4" max="4" width="15.54296875" customWidth="1"/>
    <col min="5" max="5" width="12.08984375" customWidth="1"/>
    <col min="6" max="6" width="16.90625" customWidth="1"/>
    <col min="7" max="7" width="15" bestFit="1" customWidth="1"/>
    <col min="8" max="8" width="12.54296875" customWidth="1"/>
    <col min="9" max="10" width="13.6328125" bestFit="1" customWidth="1"/>
    <col min="11" max="11" width="13" customWidth="1"/>
    <col min="12" max="12" width="16.453125" customWidth="1"/>
    <col min="13" max="13" width="19.36328125" customWidth="1"/>
    <col min="14" max="14" width="24.36328125" customWidth="1"/>
    <col min="15" max="16" width="10" customWidth="1"/>
    <col min="17" max="17" width="20.1796875" bestFit="1" customWidth="1"/>
    <col min="18" max="23" width="11.6328125" bestFit="1" customWidth="1"/>
    <col min="24" max="24" width="13.36328125" bestFit="1" customWidth="1"/>
    <col min="25" max="25" width="11.6328125" bestFit="1" customWidth="1"/>
    <col min="26" max="26" width="12" customWidth="1"/>
    <col min="28" max="28" width="10" customWidth="1"/>
    <col min="29" max="29" width="11.6328125" customWidth="1"/>
    <col min="31" max="31" width="15.36328125" customWidth="1"/>
    <col min="39" max="39" width="14.1796875" customWidth="1"/>
    <col min="41" max="42" width="26.36328125" customWidth="1"/>
    <col min="43" max="44" width="27.6328125" customWidth="1"/>
    <col min="45" max="45" width="29.6328125" customWidth="1"/>
    <col min="46" max="46" width="28.81640625" customWidth="1"/>
    <col min="47" max="48" width="26.36328125" customWidth="1"/>
  </cols>
  <sheetData>
    <row r="1" spans="1:48" ht="21" x14ac:dyDescent="0.5">
      <c r="A1" s="83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3"/>
    </row>
    <row r="2" spans="1:48" x14ac:dyDescent="0.35">
      <c r="L2" s="3"/>
    </row>
    <row r="3" spans="1:48" x14ac:dyDescent="0.35">
      <c r="A3" s="4" t="s">
        <v>4</v>
      </c>
      <c r="B3" s="5" t="s">
        <v>5</v>
      </c>
      <c r="C3" s="5">
        <v>2004</v>
      </c>
      <c r="D3" s="5" t="s">
        <v>6</v>
      </c>
      <c r="E3" s="5" t="s">
        <v>7</v>
      </c>
      <c r="F3" s="73"/>
      <c r="G3" s="17"/>
      <c r="L3" s="3"/>
    </row>
    <row r="4" spans="1:48" x14ac:dyDescent="0.35">
      <c r="A4" s="4" t="s">
        <v>8</v>
      </c>
      <c r="B4" s="48">
        <v>805790</v>
      </c>
      <c r="C4" s="48">
        <v>882030</v>
      </c>
      <c r="D4" s="48">
        <v>952683</v>
      </c>
      <c r="E4" s="48">
        <v>942141</v>
      </c>
      <c r="F4" s="74"/>
      <c r="G4" s="17"/>
      <c r="L4" s="3"/>
    </row>
    <row r="5" spans="1:48" x14ac:dyDescent="0.35">
      <c r="A5" s="9" t="s">
        <v>0</v>
      </c>
      <c r="B5" s="48">
        <v>177898</v>
      </c>
      <c r="C5" s="48">
        <v>108004</v>
      </c>
      <c r="D5" s="48">
        <v>107419</v>
      </c>
      <c r="E5" s="48">
        <v>107262</v>
      </c>
      <c r="F5" s="74"/>
      <c r="G5" s="17"/>
      <c r="L5" s="3"/>
    </row>
    <row r="6" spans="1:48" x14ac:dyDescent="0.35">
      <c r="A6" s="9" t="s">
        <v>11</v>
      </c>
      <c r="B6" s="48">
        <v>1591940</v>
      </c>
      <c r="C6" s="48">
        <v>1914499</v>
      </c>
      <c r="D6" s="48">
        <v>1914816</v>
      </c>
      <c r="E6" s="48">
        <v>1886540</v>
      </c>
      <c r="F6" s="74"/>
      <c r="G6" s="17"/>
      <c r="L6" s="3"/>
    </row>
    <row r="7" spans="1:48" x14ac:dyDescent="0.35">
      <c r="A7" s="9" t="s">
        <v>3</v>
      </c>
      <c r="B7" s="48">
        <v>790218</v>
      </c>
      <c r="C7" s="48">
        <v>1164586</v>
      </c>
      <c r="D7" s="48">
        <v>1183614</v>
      </c>
      <c r="E7" s="48">
        <v>1151953</v>
      </c>
      <c r="F7" s="74"/>
      <c r="G7" s="17"/>
      <c r="L7" s="3"/>
    </row>
    <row r="8" spans="1:48" x14ac:dyDescent="0.35">
      <c r="A8" s="9" t="s">
        <v>10</v>
      </c>
      <c r="B8" s="48">
        <v>5266381</v>
      </c>
      <c r="C8" s="48">
        <v>4285424</v>
      </c>
      <c r="D8" s="48">
        <v>4260840</v>
      </c>
      <c r="E8" s="48">
        <v>4236465</v>
      </c>
      <c r="F8" s="74"/>
      <c r="G8" s="17"/>
      <c r="L8" s="3"/>
    </row>
    <row r="9" spans="1:48" x14ac:dyDescent="0.35">
      <c r="A9" s="4" t="s">
        <v>13</v>
      </c>
      <c r="B9" s="48">
        <v>603603</v>
      </c>
      <c r="C9" s="48">
        <v>786707</v>
      </c>
      <c r="D9" s="48">
        <v>807244</v>
      </c>
      <c r="E9" s="48">
        <v>886577</v>
      </c>
      <c r="F9" s="74"/>
      <c r="G9" s="17"/>
      <c r="L9" s="3"/>
    </row>
    <row r="10" spans="1:48" x14ac:dyDescent="0.35">
      <c r="A10" s="9" t="s">
        <v>92</v>
      </c>
      <c r="B10" s="48">
        <v>104926</v>
      </c>
      <c r="C10" s="48">
        <v>104926</v>
      </c>
      <c r="D10" s="48">
        <v>104926</v>
      </c>
      <c r="E10" s="48">
        <v>104926</v>
      </c>
      <c r="F10" s="74"/>
      <c r="G10" s="17"/>
      <c r="L10" s="3"/>
    </row>
    <row r="11" spans="1:48" x14ac:dyDescent="0.35">
      <c r="A11" s="9" t="s">
        <v>2</v>
      </c>
      <c r="B11" s="48">
        <v>353932</v>
      </c>
      <c r="C11" s="48">
        <v>448512</v>
      </c>
      <c r="D11" s="48">
        <v>363146</v>
      </c>
      <c r="E11" s="48">
        <v>378824</v>
      </c>
      <c r="F11" s="74"/>
      <c r="G11" s="17"/>
      <c r="L11" s="3"/>
    </row>
    <row r="12" spans="1:48" x14ac:dyDescent="0.35">
      <c r="B12" s="48">
        <f>SUM(B4:B11)</f>
        <v>9694688</v>
      </c>
      <c r="C12" s="48">
        <f t="shared" ref="C12:E12" si="0">SUM(C4:C11)</f>
        <v>9694688</v>
      </c>
      <c r="D12" s="48">
        <f t="shared" si="0"/>
        <v>9694688</v>
      </c>
      <c r="E12" s="48">
        <f t="shared" si="0"/>
        <v>9694688</v>
      </c>
      <c r="F12" s="74"/>
      <c r="G12" s="17"/>
      <c r="L12" s="3"/>
    </row>
    <row r="13" spans="1:48" x14ac:dyDescent="0.35">
      <c r="L13" s="3"/>
    </row>
    <row r="14" spans="1:48" x14ac:dyDescent="0.35">
      <c r="A14" s="84" t="s">
        <v>67</v>
      </c>
      <c r="B14" s="80">
        <v>2004</v>
      </c>
      <c r="C14" s="81"/>
      <c r="D14" s="81"/>
      <c r="E14" s="81"/>
      <c r="F14" s="81"/>
      <c r="G14" s="81"/>
      <c r="H14" s="81"/>
      <c r="I14" s="81"/>
      <c r="J14" s="81"/>
      <c r="K14" s="82"/>
      <c r="L14" s="86" t="s">
        <v>36</v>
      </c>
      <c r="P14" s="87" t="s">
        <v>67</v>
      </c>
      <c r="Q14" s="80">
        <v>2004</v>
      </c>
      <c r="R14" s="81"/>
      <c r="S14" s="81"/>
      <c r="T14" s="81"/>
      <c r="U14" s="81"/>
      <c r="V14" s="81"/>
      <c r="W14" s="81"/>
      <c r="X14" s="81"/>
      <c r="Y14" s="81"/>
      <c r="Z14" s="82"/>
    </row>
    <row r="15" spans="1:48" x14ac:dyDescent="0.35">
      <c r="A15" s="85"/>
      <c r="B15" s="7"/>
      <c r="C15" s="7" t="s">
        <v>8</v>
      </c>
      <c r="D15" s="7" t="s">
        <v>0</v>
      </c>
      <c r="E15" s="7" t="s">
        <v>11</v>
      </c>
      <c r="F15" s="7" t="s">
        <v>3</v>
      </c>
      <c r="G15" s="7" t="s">
        <v>10</v>
      </c>
      <c r="H15" s="7" t="s">
        <v>19</v>
      </c>
      <c r="I15" s="7" t="s">
        <v>20</v>
      </c>
      <c r="J15" s="7" t="s">
        <v>2</v>
      </c>
      <c r="K15" s="62" t="s">
        <v>23</v>
      </c>
      <c r="L15" s="86"/>
      <c r="P15" s="88"/>
      <c r="Q15" s="7"/>
      <c r="R15" s="7" t="s">
        <v>8</v>
      </c>
      <c r="S15" s="7" t="s">
        <v>0</v>
      </c>
      <c r="T15" s="7" t="s">
        <v>11</v>
      </c>
      <c r="U15" s="7" t="s">
        <v>3</v>
      </c>
      <c r="V15" s="7" t="s">
        <v>10</v>
      </c>
      <c r="W15" s="7" t="s">
        <v>19</v>
      </c>
      <c r="X15" s="7" t="s">
        <v>20</v>
      </c>
      <c r="Y15" s="7" t="s">
        <v>2</v>
      </c>
      <c r="Z15" s="62" t="s">
        <v>23</v>
      </c>
      <c r="AE15" s="89" t="s">
        <v>53</v>
      </c>
      <c r="AF15" s="89"/>
      <c r="AG15" s="89"/>
      <c r="AH15" s="89"/>
      <c r="AI15" s="89"/>
      <c r="AJ15" s="89"/>
      <c r="AK15" s="89"/>
      <c r="AL15" s="89"/>
      <c r="AM15" s="89"/>
      <c r="AO15" s="90" t="s">
        <v>54</v>
      </c>
      <c r="AP15" s="90"/>
      <c r="AQ15" s="90"/>
      <c r="AR15" s="90"/>
      <c r="AS15" s="90"/>
      <c r="AT15" s="90"/>
      <c r="AU15" s="90"/>
      <c r="AV15" s="90"/>
    </row>
    <row r="16" spans="1:48" x14ac:dyDescent="0.35">
      <c r="A16" s="84">
        <v>1999</v>
      </c>
      <c r="B16" s="15" t="s">
        <v>8</v>
      </c>
      <c r="C16" s="49">
        <v>698024</v>
      </c>
      <c r="D16" s="50">
        <v>0</v>
      </c>
      <c r="E16" s="50">
        <v>8927</v>
      </c>
      <c r="F16" s="50">
        <v>19786</v>
      </c>
      <c r="G16" s="50">
        <v>329</v>
      </c>
      <c r="H16" s="50">
        <v>0</v>
      </c>
      <c r="I16" s="50">
        <v>0</v>
      </c>
      <c r="J16" s="50">
        <v>78724</v>
      </c>
      <c r="K16" s="50">
        <f>SUM(C16:J16)</f>
        <v>805790</v>
      </c>
      <c r="L16" s="54">
        <f>C16/K16</f>
        <v>0.86626044006502934</v>
      </c>
      <c r="M16" s="43" t="s">
        <v>50</v>
      </c>
      <c r="N16">
        <f>C16+D17+E18+F19+G20+H21+I22+J23</f>
        <v>8307778</v>
      </c>
      <c r="P16" s="84">
        <v>1999</v>
      </c>
      <c r="Q16" s="15" t="s">
        <v>8</v>
      </c>
      <c r="R16" s="59">
        <f>C16/$K$24</f>
        <v>7.2000666756887891E-2</v>
      </c>
      <c r="S16" s="60">
        <f t="shared" ref="S16:Y23" si="1">D16/$K$24</f>
        <v>0</v>
      </c>
      <c r="T16" s="60">
        <f t="shared" si="1"/>
        <v>9.2081354242653298E-4</v>
      </c>
      <c r="U16" s="60">
        <f t="shared" si="1"/>
        <v>2.0409114764704133E-3</v>
      </c>
      <c r="V16" s="60">
        <f t="shared" si="1"/>
        <v>3.3936110166722229E-5</v>
      </c>
      <c r="W16" s="60">
        <f t="shared" si="1"/>
        <v>0</v>
      </c>
      <c r="X16" s="60">
        <f t="shared" si="1"/>
        <v>0</v>
      </c>
      <c r="Y16" s="60">
        <f t="shared" si="1"/>
        <v>8.120323212051795E-3</v>
      </c>
      <c r="Z16" s="58">
        <f>SUM(R16:Y16)</f>
        <v>8.3116651098003341E-2</v>
      </c>
      <c r="AB16" t="s">
        <v>42</v>
      </c>
      <c r="AC16">
        <f>R16+S17+T18+U19+V20+W21+X22+Y23</f>
        <v>0.85694124452483678</v>
      </c>
      <c r="AE16" s="7">
        <f>$C$24+K16</f>
        <v>1687820</v>
      </c>
      <c r="AF16" s="7">
        <f>$D$24+K16</f>
        <v>913794</v>
      </c>
      <c r="AG16" s="7">
        <f>$E$24+K16</f>
        <v>2720289</v>
      </c>
      <c r="AH16" s="7">
        <f>$F$24+K16</f>
        <v>1970376</v>
      </c>
      <c r="AI16" s="7">
        <f>$G$24+K16</f>
        <v>5091214</v>
      </c>
      <c r="AJ16" s="7">
        <f>$H$24+K16</f>
        <v>1592497</v>
      </c>
      <c r="AK16" s="7">
        <f>$I$24+K16</f>
        <v>910716</v>
      </c>
      <c r="AL16" s="7">
        <f>$J$24+K16</f>
        <v>1254302</v>
      </c>
      <c r="AM16" s="7">
        <f>SUM(AE16:AL16)</f>
        <v>16141008</v>
      </c>
      <c r="AO16" s="48">
        <f>C16*(AE16*AE16)</f>
        <v>1.9884863436476575E+18</v>
      </c>
      <c r="AP16" s="48">
        <f t="shared" ref="AP16:AV23" si="2">D16*(AF16*AF16)</f>
        <v>0</v>
      </c>
      <c r="AQ16" s="48">
        <f t="shared" si="2"/>
        <v>6.6059552217911968E+16</v>
      </c>
      <c r="AR16" s="48">
        <f t="shared" si="2"/>
        <v>7.6816801969105536E+16</v>
      </c>
      <c r="AS16" s="48">
        <f t="shared" si="2"/>
        <v>8527831337958884</v>
      </c>
      <c r="AT16" s="48">
        <f t="shared" si="2"/>
        <v>0</v>
      </c>
      <c r="AU16" s="48">
        <f t="shared" si="2"/>
        <v>0</v>
      </c>
      <c r="AV16" s="48">
        <f t="shared" si="2"/>
        <v>1.238543835811277E+17</v>
      </c>
    </row>
    <row r="17" spans="1:48" x14ac:dyDescent="0.35">
      <c r="A17" s="91"/>
      <c r="B17" s="16" t="s">
        <v>0</v>
      </c>
      <c r="C17" s="50">
        <v>59243</v>
      </c>
      <c r="D17" s="49">
        <v>89722</v>
      </c>
      <c r="E17" s="50">
        <v>5616</v>
      </c>
      <c r="F17" s="50">
        <v>22911</v>
      </c>
      <c r="G17" s="50">
        <v>4</v>
      </c>
      <c r="H17" s="50">
        <v>402</v>
      </c>
      <c r="I17" s="50">
        <v>0</v>
      </c>
      <c r="J17" s="51">
        <v>0</v>
      </c>
      <c r="K17" s="50">
        <f t="shared" ref="K17:K23" si="3">SUM(C17:J17)</f>
        <v>177898</v>
      </c>
      <c r="L17" s="54">
        <f>D17/K17</f>
        <v>0.50434518656758365</v>
      </c>
      <c r="M17" s="43" t="s">
        <v>51</v>
      </c>
      <c r="N17" s="24">
        <f>C24*K16+D24*K17+E24*K18+F24*K19+G24*K20+H24*K21+I24*K22+J24*K23</f>
        <v>27911275457625</v>
      </c>
      <c r="P17" s="91"/>
      <c r="Q17" s="16" t="s">
        <v>0</v>
      </c>
      <c r="R17" s="60">
        <f t="shared" ref="R17:R23" si="4">C17/$K$24</f>
        <v>6.1108722632435414E-3</v>
      </c>
      <c r="S17" s="59">
        <f t="shared" si="1"/>
        <v>9.2547588947679386E-3</v>
      </c>
      <c r="T17" s="60">
        <f t="shared" si="1"/>
        <v>5.7928630606781772E-4</v>
      </c>
      <c r="U17" s="60">
        <f t="shared" si="1"/>
        <v>2.3632529484187629E-3</v>
      </c>
      <c r="V17" s="60">
        <f t="shared" si="1"/>
        <v>4.1259708409388729E-7</v>
      </c>
      <c r="W17" s="60">
        <f t="shared" si="1"/>
        <v>4.1466006951435676E-5</v>
      </c>
      <c r="X17" s="60">
        <f t="shared" si="1"/>
        <v>0</v>
      </c>
      <c r="Y17" s="60">
        <f t="shared" si="1"/>
        <v>0</v>
      </c>
      <c r="Z17" s="58">
        <f t="shared" ref="Z17:Z22" si="5">SUM(R17:Y17)</f>
        <v>1.8350049016533591E-2</v>
      </c>
      <c r="AB17" t="s">
        <v>43</v>
      </c>
      <c r="AC17">
        <f>R24*Z16+S24*Z17+T24*Z18+U24*Z19+V24*Z20+W24*Z21+X24*Z22+Y24*Z23</f>
        <v>0.29696961024319074</v>
      </c>
      <c r="AE17" s="7">
        <f t="shared" ref="AE17:AE23" si="6">$C$24+K17</f>
        <v>1059928</v>
      </c>
      <c r="AF17" s="7">
        <f t="shared" ref="AF17:AF23" si="7">$D$24+K17</f>
        <v>285902</v>
      </c>
      <c r="AG17" s="7">
        <f t="shared" ref="AG17:AG23" si="8">$E$24+K17</f>
        <v>2092397</v>
      </c>
      <c r="AH17" s="7">
        <f t="shared" ref="AH17:AH23" si="9">$F$24+K17</f>
        <v>1342484</v>
      </c>
      <c r="AI17" s="7">
        <f t="shared" ref="AI17:AI23" si="10">$G$24+K17</f>
        <v>4463322</v>
      </c>
      <c r="AJ17" s="7">
        <f t="shared" ref="AJ17:AJ23" si="11">$H$24+K17</f>
        <v>964605</v>
      </c>
      <c r="AK17" s="7">
        <f t="shared" ref="AK17:AK23" si="12">$I$24+K17</f>
        <v>282824</v>
      </c>
      <c r="AL17" s="7">
        <f t="shared" ref="AL17:AL23" si="13">$J$24+K17</f>
        <v>626410</v>
      </c>
      <c r="AM17" s="7">
        <f t="shared" ref="AM17:AM23" si="14">SUM(AE17:AL17)</f>
        <v>11117872</v>
      </c>
      <c r="AO17" s="48">
        <f t="shared" ref="AO17:AO23" si="15">C17*(AE17*AE17)</f>
        <v>6.6556392255595712E+16</v>
      </c>
      <c r="AP17" s="48">
        <f t="shared" si="2"/>
        <v>7333872117258088</v>
      </c>
      <c r="AQ17" s="48">
        <f t="shared" si="2"/>
        <v>2.4587551154700144E+16</v>
      </c>
      <c r="AR17" s="48">
        <f t="shared" si="2"/>
        <v>4.1291654243055216E+16</v>
      </c>
      <c r="AS17" s="48">
        <f t="shared" si="2"/>
        <v>79684973102736</v>
      </c>
      <c r="AT17" s="48">
        <f t="shared" si="2"/>
        <v>374046048022050</v>
      </c>
      <c r="AU17" s="48">
        <f t="shared" si="2"/>
        <v>0</v>
      </c>
      <c r="AV17" s="48">
        <f t="shared" si="2"/>
        <v>0</v>
      </c>
    </row>
    <row r="18" spans="1:48" x14ac:dyDescent="0.35">
      <c r="A18" s="91"/>
      <c r="B18" s="16" t="s">
        <v>11</v>
      </c>
      <c r="C18" s="50">
        <v>61175</v>
      </c>
      <c r="D18" s="50">
        <v>0</v>
      </c>
      <c r="E18" s="49">
        <v>1484482</v>
      </c>
      <c r="F18" s="50">
        <v>31764</v>
      </c>
      <c r="G18" s="50">
        <v>13180</v>
      </c>
      <c r="H18" s="50">
        <v>1339</v>
      </c>
      <c r="I18" s="50">
        <v>0</v>
      </c>
      <c r="J18" s="50">
        <v>0</v>
      </c>
      <c r="K18" s="50">
        <f t="shared" si="3"/>
        <v>1591940</v>
      </c>
      <c r="L18" s="54">
        <f>E18/K18</f>
        <v>0.93249871226302494</v>
      </c>
      <c r="M18" s="43"/>
      <c r="N18" s="24"/>
      <c r="P18" s="91"/>
      <c r="Q18" s="16" t="s">
        <v>11</v>
      </c>
      <c r="R18" s="60">
        <f t="shared" si="4"/>
        <v>6.3101566548608885E-3</v>
      </c>
      <c r="S18" s="60">
        <f t="shared" si="1"/>
        <v>0</v>
      </c>
      <c r="T18" s="59">
        <f t="shared" si="1"/>
        <v>0.15312323614746551</v>
      </c>
      <c r="U18" s="60">
        <f t="shared" si="1"/>
        <v>3.276433444789559E-3</v>
      </c>
      <c r="V18" s="60">
        <f t="shared" si="1"/>
        <v>1.3595073920893586E-3</v>
      </c>
      <c r="W18" s="60">
        <f t="shared" si="1"/>
        <v>1.3811687390042878E-4</v>
      </c>
      <c r="X18" s="60">
        <f t="shared" si="1"/>
        <v>0</v>
      </c>
      <c r="Y18" s="60">
        <f t="shared" si="1"/>
        <v>0</v>
      </c>
      <c r="Z18" s="58">
        <f t="shared" si="5"/>
        <v>0.16420745051310576</v>
      </c>
      <c r="AB18" t="s">
        <v>44</v>
      </c>
      <c r="AC18">
        <f>(AC16-AC17)/1-AC17</f>
        <v>0.26300202403845535</v>
      </c>
      <c r="AE18" s="7">
        <f t="shared" si="6"/>
        <v>2473970</v>
      </c>
      <c r="AF18" s="7">
        <f t="shared" si="7"/>
        <v>1699944</v>
      </c>
      <c r="AG18" s="7">
        <f t="shared" si="8"/>
        <v>3506439</v>
      </c>
      <c r="AH18" s="7">
        <f t="shared" si="9"/>
        <v>2756526</v>
      </c>
      <c r="AI18" s="7">
        <f t="shared" si="10"/>
        <v>5877364</v>
      </c>
      <c r="AJ18" s="7">
        <f t="shared" si="11"/>
        <v>2378647</v>
      </c>
      <c r="AK18" s="7">
        <f t="shared" si="12"/>
        <v>1696866</v>
      </c>
      <c r="AL18" s="7">
        <f t="shared" si="13"/>
        <v>2040452</v>
      </c>
      <c r="AM18" s="7">
        <f t="shared" si="14"/>
        <v>22430208</v>
      </c>
      <c r="AO18" s="48">
        <f t="shared" si="15"/>
        <v>3.7442327353805747E+17</v>
      </c>
      <c r="AP18" s="48">
        <f t="shared" si="2"/>
        <v>0</v>
      </c>
      <c r="AQ18" s="48">
        <f t="shared" si="2"/>
        <v>1.8251876104880032E+19</v>
      </c>
      <c r="AR18" s="48">
        <f t="shared" si="2"/>
        <v>2.4135670803870445E+17</v>
      </c>
      <c r="AS18" s="48">
        <f t="shared" si="2"/>
        <v>4.5528211201637728E+17</v>
      </c>
      <c r="AT18" s="48">
        <f t="shared" si="2"/>
        <v>7576010516265451</v>
      </c>
      <c r="AU18" s="48">
        <f t="shared" si="2"/>
        <v>0</v>
      </c>
      <c r="AV18" s="48">
        <f t="shared" si="2"/>
        <v>0</v>
      </c>
    </row>
    <row r="19" spans="1:48" x14ac:dyDescent="0.35">
      <c r="A19" s="91"/>
      <c r="B19" s="16" t="s">
        <v>3</v>
      </c>
      <c r="C19" s="50">
        <v>21755</v>
      </c>
      <c r="D19" s="50">
        <v>0</v>
      </c>
      <c r="E19" s="50">
        <v>5332</v>
      </c>
      <c r="F19" s="49">
        <v>754106</v>
      </c>
      <c r="G19" s="50">
        <v>236</v>
      </c>
      <c r="H19" s="50">
        <v>8789</v>
      </c>
      <c r="I19" s="50">
        <v>0</v>
      </c>
      <c r="J19" s="50">
        <v>0</v>
      </c>
      <c r="K19" s="50">
        <f t="shared" si="3"/>
        <v>790218</v>
      </c>
      <c r="L19" s="54">
        <f>F19/K19</f>
        <v>0.95430121814486635</v>
      </c>
      <c r="M19" s="43" t="s">
        <v>52</v>
      </c>
      <c r="N19">
        <f>((C16*(C24+K16))+(D17*(D24+K17))+(E18*(E24+K18))+(F19*(F24+K19))+(G20*(G24+K20))+(H21*(H24+K21))+(I22*(I24+K22))+(J23*(J24+K23)))</f>
        <v>49625016489856</v>
      </c>
      <c r="P19" s="91"/>
      <c r="Q19" s="16" t="s">
        <v>3</v>
      </c>
      <c r="R19" s="60">
        <f t="shared" si="4"/>
        <v>2.2440123911156296E-3</v>
      </c>
      <c r="S19" s="60">
        <f t="shared" si="1"/>
        <v>0</v>
      </c>
      <c r="T19" s="60">
        <f t="shared" si="1"/>
        <v>5.4999191309715171E-4</v>
      </c>
      <c r="U19" s="59">
        <f t="shared" si="1"/>
        <v>7.7785484174426239E-2</v>
      </c>
      <c r="V19" s="60">
        <f t="shared" si="1"/>
        <v>2.4343227961539352E-5</v>
      </c>
      <c r="W19" s="60">
        <f t="shared" si="1"/>
        <v>9.0657894302529382E-4</v>
      </c>
      <c r="X19" s="60">
        <f t="shared" si="1"/>
        <v>0</v>
      </c>
      <c r="Y19" s="60">
        <f t="shared" si="1"/>
        <v>0</v>
      </c>
      <c r="Z19" s="58">
        <f t="shared" si="5"/>
        <v>8.1510410649625845E-2</v>
      </c>
      <c r="AB19" s="42" t="s">
        <v>48</v>
      </c>
      <c r="AC19">
        <f>1/K24*(C16+D17+E18+F19+G20+H21+I22+J23)</f>
        <v>0.85694124452483666</v>
      </c>
      <c r="AE19" s="7">
        <f t="shared" si="6"/>
        <v>1672248</v>
      </c>
      <c r="AF19" s="7">
        <f t="shared" si="7"/>
        <v>898222</v>
      </c>
      <c r="AG19" s="7">
        <f t="shared" si="8"/>
        <v>2704717</v>
      </c>
      <c r="AH19" s="7">
        <f t="shared" si="9"/>
        <v>1954804</v>
      </c>
      <c r="AI19" s="7">
        <f t="shared" si="10"/>
        <v>5075642</v>
      </c>
      <c r="AJ19" s="7">
        <f t="shared" si="11"/>
        <v>1576925</v>
      </c>
      <c r="AK19" s="7">
        <f t="shared" si="12"/>
        <v>895144</v>
      </c>
      <c r="AL19" s="7">
        <f t="shared" si="13"/>
        <v>1238730</v>
      </c>
      <c r="AM19" s="7">
        <f t="shared" si="14"/>
        <v>16016432</v>
      </c>
      <c r="AO19" s="48">
        <f t="shared" si="15"/>
        <v>6.083597294057952E+16</v>
      </c>
      <c r="AP19" s="48">
        <f t="shared" si="2"/>
        <v>0</v>
      </c>
      <c r="AQ19" s="48">
        <f t="shared" si="2"/>
        <v>3.9006214275074544E+16</v>
      </c>
      <c r="AR19" s="48">
        <f t="shared" si="2"/>
        <v>2.8816340969455759E+18</v>
      </c>
      <c r="AS19" s="48">
        <f t="shared" si="2"/>
        <v>6079865444070704</v>
      </c>
      <c r="AT19" s="48">
        <f t="shared" si="2"/>
        <v>2.1855539992488124E+16</v>
      </c>
      <c r="AU19" s="48">
        <f t="shared" si="2"/>
        <v>0</v>
      </c>
      <c r="AV19" s="48">
        <f t="shared" si="2"/>
        <v>0</v>
      </c>
    </row>
    <row r="20" spans="1:48" x14ac:dyDescent="0.35">
      <c r="A20" s="91"/>
      <c r="B20" s="16" t="s">
        <v>10</v>
      </c>
      <c r="C20" s="50">
        <v>40261</v>
      </c>
      <c r="D20" s="50">
        <v>17748</v>
      </c>
      <c r="E20" s="50">
        <v>404818</v>
      </c>
      <c r="F20" s="50">
        <v>329271</v>
      </c>
      <c r="G20" s="49">
        <v>4255462</v>
      </c>
      <c r="H20" s="50">
        <v>209053</v>
      </c>
      <c r="I20" s="50">
        <v>0</v>
      </c>
      <c r="J20" s="50">
        <v>9768</v>
      </c>
      <c r="K20" s="50">
        <f t="shared" si="3"/>
        <v>5266381</v>
      </c>
      <c r="L20" s="54">
        <f>G20/K20</f>
        <v>0.80804294258239195</v>
      </c>
      <c r="M20" s="43" t="s">
        <v>55</v>
      </c>
      <c r="N20">
        <f>(1/K24)*((AC19*(1-AC19))/((1-AC20)*(1-AC20)))+((2*(1-AC19))*(2*AC19*AC20-AC21))/((1-AC20)*(1-AC20)*(1-AC20))+(((1-AC19)*(1-AC19))*(AC22-4*(AC20*AC20)))/((1-AC20)*(1-AC20)*(1-AC20)*(1-AC20))</f>
        <v>-4.5039097645019135E-2</v>
      </c>
      <c r="P20" s="91"/>
      <c r="Q20" s="16" t="s">
        <v>10</v>
      </c>
      <c r="R20" s="60">
        <f t="shared" si="4"/>
        <v>4.1528928006759986E-3</v>
      </c>
      <c r="S20" s="60">
        <f t="shared" si="1"/>
        <v>1.8306932621245779E-3</v>
      </c>
      <c r="T20" s="60">
        <f t="shared" si="1"/>
        <v>4.1756681597179816E-2</v>
      </c>
      <c r="U20" s="60">
        <f t="shared" si="1"/>
        <v>3.3964063619169593E-2</v>
      </c>
      <c r="V20" s="59">
        <f t="shared" si="1"/>
        <v>0.43894780316808546</v>
      </c>
      <c r="W20" s="60">
        <f t="shared" si="1"/>
        <v>2.1563664555269854E-2</v>
      </c>
      <c r="X20" s="60">
        <f t="shared" si="1"/>
        <v>0</v>
      </c>
      <c r="Y20" s="60">
        <f t="shared" si="1"/>
        <v>1.0075620793572727E-3</v>
      </c>
      <c r="Z20" s="58">
        <f t="shared" si="5"/>
        <v>0.54322336108186253</v>
      </c>
      <c r="AB20" s="42" t="s">
        <v>45</v>
      </c>
      <c r="AC20" s="44">
        <f>(1/(K24*K24))*N17</f>
        <v>0.2969696102431908</v>
      </c>
      <c r="AE20" s="7">
        <f t="shared" si="6"/>
        <v>6148411</v>
      </c>
      <c r="AF20" s="7">
        <f t="shared" si="7"/>
        <v>5374385</v>
      </c>
      <c r="AG20" s="7">
        <f t="shared" si="8"/>
        <v>7180880</v>
      </c>
      <c r="AH20" s="7">
        <f t="shared" si="9"/>
        <v>6430967</v>
      </c>
      <c r="AI20" s="7">
        <f t="shared" si="10"/>
        <v>9551805</v>
      </c>
      <c r="AJ20" s="7">
        <f t="shared" si="11"/>
        <v>6053088</v>
      </c>
      <c r="AK20" s="7">
        <f t="shared" si="12"/>
        <v>5371307</v>
      </c>
      <c r="AL20" s="7">
        <f t="shared" si="13"/>
        <v>5714893</v>
      </c>
      <c r="AM20" s="7">
        <f t="shared" si="14"/>
        <v>51825736</v>
      </c>
      <c r="AO20" s="48">
        <f t="shared" si="15"/>
        <v>1.5219848849891443E+18</v>
      </c>
      <c r="AP20" s="48">
        <f t="shared" si="2"/>
        <v>5.1263348274773728E+17</v>
      </c>
      <c r="AQ20" s="48">
        <f t="shared" si="2"/>
        <v>2.0874455380793459E+19</v>
      </c>
      <c r="AR20" s="48">
        <f t="shared" si="2"/>
        <v>1.361777156483071E+19</v>
      </c>
      <c r="AS20" s="48">
        <f t="shared" si="2"/>
        <v>3.8825549609958257E+20</v>
      </c>
      <c r="AT20" s="48">
        <f t="shared" si="2"/>
        <v>7.6596756495102904E+18</v>
      </c>
      <c r="AU20" s="48">
        <f t="shared" si="2"/>
        <v>0</v>
      </c>
      <c r="AV20" s="48">
        <f t="shared" si="2"/>
        <v>3.1902289955015386E+17</v>
      </c>
    </row>
    <row r="21" spans="1:48" x14ac:dyDescent="0.35">
      <c r="A21" s="91"/>
      <c r="B21" s="15" t="s">
        <v>13</v>
      </c>
      <c r="C21" s="50">
        <v>1572</v>
      </c>
      <c r="D21" s="50">
        <v>534</v>
      </c>
      <c r="E21" s="50">
        <v>5324</v>
      </c>
      <c r="F21" s="50">
        <v>6748</v>
      </c>
      <c r="G21" s="50">
        <v>16213</v>
      </c>
      <c r="H21" s="49">
        <v>567124</v>
      </c>
      <c r="I21" s="50">
        <v>0</v>
      </c>
      <c r="J21" s="50">
        <v>6088</v>
      </c>
      <c r="K21" s="50">
        <f t="shared" si="3"/>
        <v>603603</v>
      </c>
      <c r="L21" s="54">
        <f>H21/K21</f>
        <v>0.93956458135562615</v>
      </c>
      <c r="N21">
        <f>N20*-1</f>
        <v>4.5039097645019135E-2</v>
      </c>
      <c r="P21" s="91"/>
      <c r="Q21" s="15" t="s">
        <v>13</v>
      </c>
      <c r="R21" s="60">
        <f t="shared" si="4"/>
        <v>1.6215065404889771E-4</v>
      </c>
      <c r="S21" s="60">
        <f t="shared" si="1"/>
        <v>5.5081710726533951E-5</v>
      </c>
      <c r="T21" s="60">
        <f t="shared" si="1"/>
        <v>5.4916671892896402E-4</v>
      </c>
      <c r="U21" s="60">
        <f t="shared" si="1"/>
        <v>6.9605128086638781E-4</v>
      </c>
      <c r="V21" s="60">
        <f t="shared" si="1"/>
        <v>1.6723591311035486E-3</v>
      </c>
      <c r="W21" s="59">
        <f t="shared" si="1"/>
        <v>5.8498427179915435E-2</v>
      </c>
      <c r="X21" s="60">
        <f t="shared" si="1"/>
        <v>0</v>
      </c>
      <c r="Y21" s="60">
        <f t="shared" si="1"/>
        <v>6.2797276199089646E-4</v>
      </c>
      <c r="Z21" s="58">
        <f t="shared" si="5"/>
        <v>6.2261209437580664E-2</v>
      </c>
      <c r="AB21" s="42" t="s">
        <v>46</v>
      </c>
      <c r="AC21">
        <f>(1/(K24*K24))*((C16*(C24+K16))+(D17*(D24+K17))+(E18*(E24+K18))+(F19*(F24+K19))+(G20*(G24+K20))+(H21*(H24+K21))+(I22*(I24+K22))+(J23*(J24+K23)))</f>
        <v>0.5279988665397396</v>
      </c>
      <c r="AE21" s="7">
        <f t="shared" si="6"/>
        <v>1485633</v>
      </c>
      <c r="AF21" s="7">
        <f t="shared" si="7"/>
        <v>711607</v>
      </c>
      <c r="AG21" s="7">
        <f t="shared" si="8"/>
        <v>2518102</v>
      </c>
      <c r="AH21" s="7">
        <f t="shared" si="9"/>
        <v>1768189</v>
      </c>
      <c r="AI21" s="7">
        <f t="shared" si="10"/>
        <v>4889027</v>
      </c>
      <c r="AJ21" s="7">
        <f t="shared" si="11"/>
        <v>1390310</v>
      </c>
      <c r="AK21" s="7">
        <f t="shared" si="12"/>
        <v>708529</v>
      </c>
      <c r="AL21" s="7">
        <f t="shared" si="13"/>
        <v>1052115</v>
      </c>
      <c r="AM21" s="7">
        <f t="shared" si="14"/>
        <v>14523512</v>
      </c>
      <c r="AO21" s="48">
        <f t="shared" si="15"/>
        <v>3469569705603108</v>
      </c>
      <c r="AP21" s="48">
        <f t="shared" si="2"/>
        <v>270409334987766</v>
      </c>
      <c r="AQ21" s="48">
        <f t="shared" si="2"/>
        <v>3.3758619821118896E+16</v>
      </c>
      <c r="AR21" s="48">
        <f t="shared" si="2"/>
        <v>2.1097570308437308E+16</v>
      </c>
      <c r="AS21" s="48">
        <f t="shared" si="2"/>
        <v>3.8753261071409728E+17</v>
      </c>
      <c r="AT21" s="48">
        <f t="shared" si="2"/>
        <v>1.0962290823638164E+18</v>
      </c>
      <c r="AU21" s="48">
        <f t="shared" si="2"/>
        <v>0</v>
      </c>
      <c r="AV21" s="48">
        <f t="shared" si="2"/>
        <v>6739087084993800</v>
      </c>
    </row>
    <row r="22" spans="1:48" x14ac:dyDescent="0.35">
      <c r="A22" s="91"/>
      <c r="B22" s="16" t="s">
        <v>1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49">
        <v>104926</v>
      </c>
      <c r="J22" s="50">
        <v>0</v>
      </c>
      <c r="K22" s="50">
        <f t="shared" si="3"/>
        <v>104926</v>
      </c>
      <c r="L22" s="54">
        <f>I22/K22</f>
        <v>1</v>
      </c>
      <c r="M22" s="43" t="s">
        <v>57</v>
      </c>
      <c r="N22">
        <f>SQRT(N21)</f>
        <v>0.21222416838102851</v>
      </c>
      <c r="P22" s="91"/>
      <c r="Q22" s="16" t="s">
        <v>1</v>
      </c>
      <c r="R22" s="60">
        <f t="shared" si="4"/>
        <v>0</v>
      </c>
      <c r="S22" s="60">
        <f t="shared" si="1"/>
        <v>0</v>
      </c>
      <c r="T22" s="60">
        <f t="shared" si="1"/>
        <v>0</v>
      </c>
      <c r="U22" s="60">
        <f t="shared" si="1"/>
        <v>0</v>
      </c>
      <c r="V22" s="60">
        <f t="shared" si="1"/>
        <v>0</v>
      </c>
      <c r="W22" s="60">
        <f t="shared" si="1"/>
        <v>0</v>
      </c>
      <c r="X22" s="59">
        <f t="shared" si="1"/>
        <v>1.0823040411408804E-2</v>
      </c>
      <c r="Y22" s="60">
        <f t="shared" si="1"/>
        <v>0</v>
      </c>
      <c r="Z22" s="58">
        <f t="shared" si="5"/>
        <v>1.0823040411408804E-2</v>
      </c>
      <c r="AB22" s="42" t="s">
        <v>47</v>
      </c>
      <c r="AC22" s="45">
        <f>(1/(K24*K24*K24))*AO16</f>
        <v>2.1823334124393408E-3</v>
      </c>
      <c r="AE22" s="7">
        <f t="shared" si="6"/>
        <v>986956</v>
      </c>
      <c r="AF22" s="7">
        <f t="shared" si="7"/>
        <v>212930</v>
      </c>
      <c r="AG22" s="7">
        <f t="shared" si="8"/>
        <v>2019425</v>
      </c>
      <c r="AH22" s="7">
        <f t="shared" si="9"/>
        <v>1269512</v>
      </c>
      <c r="AI22" s="7">
        <f t="shared" si="10"/>
        <v>4390350</v>
      </c>
      <c r="AJ22" s="7">
        <f t="shared" si="11"/>
        <v>891633</v>
      </c>
      <c r="AK22" s="7">
        <f t="shared" si="12"/>
        <v>209852</v>
      </c>
      <c r="AL22" s="7">
        <f t="shared" si="13"/>
        <v>553438</v>
      </c>
      <c r="AM22" s="7">
        <f t="shared" si="14"/>
        <v>10534096</v>
      </c>
      <c r="AO22" s="48">
        <f t="shared" si="15"/>
        <v>0</v>
      </c>
      <c r="AP22" s="48">
        <f t="shared" si="2"/>
        <v>0</v>
      </c>
      <c r="AQ22" s="48">
        <f t="shared" si="2"/>
        <v>0</v>
      </c>
      <c r="AR22" s="48">
        <f t="shared" si="2"/>
        <v>0</v>
      </c>
      <c r="AS22" s="48">
        <f t="shared" si="2"/>
        <v>0</v>
      </c>
      <c r="AT22" s="48">
        <f t="shared" si="2"/>
        <v>0</v>
      </c>
      <c r="AU22" s="48">
        <f t="shared" si="2"/>
        <v>4620716698139104</v>
      </c>
      <c r="AV22" s="48">
        <f t="shared" si="2"/>
        <v>0</v>
      </c>
    </row>
    <row r="23" spans="1:48" x14ac:dyDescent="0.35">
      <c r="A23" s="91"/>
      <c r="B23" s="16" t="s">
        <v>2</v>
      </c>
      <c r="C23" s="50">
        <v>0</v>
      </c>
      <c r="D23" s="51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49">
        <v>353932</v>
      </c>
      <c r="K23" s="50">
        <f t="shared" si="3"/>
        <v>353932</v>
      </c>
      <c r="L23" s="54">
        <f>J23/K23</f>
        <v>1</v>
      </c>
      <c r="P23" s="91"/>
      <c r="Q23" s="16" t="s">
        <v>2</v>
      </c>
      <c r="R23" s="60">
        <f t="shared" si="4"/>
        <v>0</v>
      </c>
      <c r="S23" s="60">
        <f t="shared" si="1"/>
        <v>0</v>
      </c>
      <c r="T23" s="60">
        <f t="shared" si="1"/>
        <v>0</v>
      </c>
      <c r="U23" s="60">
        <f t="shared" si="1"/>
        <v>0</v>
      </c>
      <c r="V23" s="60">
        <f t="shared" si="1"/>
        <v>0</v>
      </c>
      <c r="W23" s="60">
        <f t="shared" si="1"/>
        <v>0</v>
      </c>
      <c r="X23" s="60">
        <f t="shared" si="1"/>
        <v>0</v>
      </c>
      <c r="Y23" s="59">
        <f t="shared" si="1"/>
        <v>3.650782779187943E-2</v>
      </c>
      <c r="Z23" s="58">
        <f>SUM(R23:Y23)</f>
        <v>3.650782779187943E-2</v>
      </c>
      <c r="AB23" s="42" t="s">
        <v>56</v>
      </c>
      <c r="AC23">
        <f>AC18/N22</f>
        <v>1.2392651885258421</v>
      </c>
      <c r="AE23" s="7">
        <f t="shared" si="6"/>
        <v>1235962</v>
      </c>
      <c r="AF23" s="7">
        <f t="shared" si="7"/>
        <v>461936</v>
      </c>
      <c r="AG23" s="7">
        <f t="shared" si="8"/>
        <v>2268431</v>
      </c>
      <c r="AH23" s="7">
        <f t="shared" si="9"/>
        <v>1518518</v>
      </c>
      <c r="AI23" s="7">
        <f t="shared" si="10"/>
        <v>4639356</v>
      </c>
      <c r="AJ23" s="7">
        <f t="shared" si="11"/>
        <v>1140639</v>
      </c>
      <c r="AK23" s="7">
        <f t="shared" si="12"/>
        <v>458858</v>
      </c>
      <c r="AL23" s="7">
        <f t="shared" si="13"/>
        <v>802444</v>
      </c>
      <c r="AM23" s="7">
        <f t="shared" si="14"/>
        <v>12526144</v>
      </c>
      <c r="AO23" s="48">
        <f t="shared" si="15"/>
        <v>0</v>
      </c>
      <c r="AP23" s="48">
        <f t="shared" si="2"/>
        <v>0</v>
      </c>
      <c r="AQ23" s="48">
        <f t="shared" si="2"/>
        <v>0</v>
      </c>
      <c r="AR23" s="48">
        <f t="shared" si="2"/>
        <v>0</v>
      </c>
      <c r="AS23" s="48">
        <f t="shared" si="2"/>
        <v>0</v>
      </c>
      <c r="AT23" s="48">
        <f t="shared" si="2"/>
        <v>0</v>
      </c>
      <c r="AU23" s="48">
        <f t="shared" si="2"/>
        <v>0</v>
      </c>
      <c r="AV23" s="48">
        <f t="shared" si="2"/>
        <v>2.2790260977677075E+17</v>
      </c>
    </row>
    <row r="24" spans="1:48" x14ac:dyDescent="0.35">
      <c r="A24" s="85"/>
      <c r="B24" s="4" t="s">
        <v>68</v>
      </c>
      <c r="C24" s="50">
        <f>SUM(C16:C23)</f>
        <v>882030</v>
      </c>
      <c r="D24" s="50">
        <f t="shared" ref="D24:J24" si="16">SUM(D16:D23)</f>
        <v>108004</v>
      </c>
      <c r="E24" s="50">
        <f t="shared" si="16"/>
        <v>1914499</v>
      </c>
      <c r="F24" s="50">
        <f t="shared" si="16"/>
        <v>1164586</v>
      </c>
      <c r="G24" s="50">
        <f t="shared" si="16"/>
        <v>4285424</v>
      </c>
      <c r="H24" s="50">
        <f t="shared" si="16"/>
        <v>786707</v>
      </c>
      <c r="I24" s="50">
        <f t="shared" si="16"/>
        <v>104926</v>
      </c>
      <c r="J24" s="50">
        <f t="shared" si="16"/>
        <v>448512</v>
      </c>
      <c r="K24" s="52">
        <f>SUM(C24:J24)</f>
        <v>9694688</v>
      </c>
      <c r="L24" s="53"/>
      <c r="P24" s="85"/>
      <c r="Q24" s="4" t="s">
        <v>68</v>
      </c>
      <c r="R24" s="58">
        <f>SUM(R16:R23)</f>
        <v>9.0980751520832848E-2</v>
      </c>
      <c r="S24" s="58">
        <f t="shared" ref="S24:Z24" si="17">SUM(S16:S23)</f>
        <v>1.1140533867619051E-2</v>
      </c>
      <c r="T24" s="58">
        <f t="shared" si="17"/>
        <v>0.19747917622516581</v>
      </c>
      <c r="U24" s="58">
        <f t="shared" si="17"/>
        <v>0.12012619694414095</v>
      </c>
      <c r="V24" s="58">
        <f t="shared" si="17"/>
        <v>0.44203836162649068</v>
      </c>
      <c r="W24" s="58">
        <f t="shared" si="17"/>
        <v>8.1148253559062453E-2</v>
      </c>
      <c r="X24" s="58">
        <f t="shared" si="17"/>
        <v>1.0823040411408804E-2</v>
      </c>
      <c r="Y24" s="58">
        <f t="shared" si="17"/>
        <v>4.6263685845279394E-2</v>
      </c>
      <c r="Z24" s="61">
        <f t="shared" si="17"/>
        <v>0.99999999999999989</v>
      </c>
      <c r="AM24" s="46"/>
    </row>
    <row r="25" spans="1:48" x14ac:dyDescent="0.35">
      <c r="A25" s="92" t="s">
        <v>35</v>
      </c>
      <c r="B25" s="93"/>
      <c r="C25" s="54">
        <f>C16/C24</f>
        <v>0.79138351303243659</v>
      </c>
      <c r="D25" s="54">
        <f>D17/D24</f>
        <v>0.83072849153735051</v>
      </c>
      <c r="E25" s="54">
        <f>E18/E24</f>
        <v>0.775389279388498</v>
      </c>
      <c r="F25" s="54">
        <f>F19/F24</f>
        <v>0.64753139742363386</v>
      </c>
      <c r="G25" s="54">
        <f>G20/G24</f>
        <v>0.99300839310182609</v>
      </c>
      <c r="H25" s="54">
        <f>H21/H24</f>
        <v>0.72088337843695305</v>
      </c>
      <c r="I25" s="54">
        <f>I22/I24</f>
        <v>1</v>
      </c>
      <c r="J25" s="54">
        <f>J23/J24</f>
        <v>0.78912492865296802</v>
      </c>
      <c r="K25" s="53"/>
      <c r="L25" s="53"/>
    </row>
    <row r="26" spans="1:48" ht="18.5" x14ac:dyDescent="0.45">
      <c r="A26" s="25"/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36" t="s">
        <v>37</v>
      </c>
      <c r="M26" s="22">
        <f>(C16+D17+E18+F19+G20+H21+I22+J23)/K24</f>
        <v>0.85694124452483666</v>
      </c>
    </row>
    <row r="27" spans="1:48" ht="21" x14ac:dyDescent="0.5">
      <c r="B27" s="23" t="s">
        <v>84</v>
      </c>
      <c r="L27" s="3"/>
    </row>
    <row r="28" spans="1:48" x14ac:dyDescent="0.35">
      <c r="L28" s="3"/>
    </row>
    <row r="29" spans="1:48" x14ac:dyDescent="0.35">
      <c r="A29" s="84" t="s">
        <v>21</v>
      </c>
      <c r="B29" s="80">
        <v>2009</v>
      </c>
      <c r="C29" s="81"/>
      <c r="D29" s="81"/>
      <c r="E29" s="81"/>
      <c r="F29" s="81"/>
      <c r="G29" s="81"/>
      <c r="H29" s="81"/>
      <c r="I29" s="81"/>
      <c r="J29" s="81"/>
      <c r="K29" s="82"/>
      <c r="L29" s="86" t="s">
        <v>36</v>
      </c>
      <c r="P29" s="87" t="s">
        <v>21</v>
      </c>
      <c r="Q29" s="80">
        <v>2009</v>
      </c>
      <c r="R29" s="81"/>
      <c r="S29" s="81"/>
      <c r="T29" s="81"/>
      <c r="U29" s="81"/>
      <c r="V29" s="81"/>
      <c r="W29" s="81"/>
      <c r="X29" s="81"/>
      <c r="Y29" s="81"/>
      <c r="Z29" s="82"/>
    </row>
    <row r="30" spans="1:48" x14ac:dyDescent="0.35">
      <c r="A30" s="85"/>
      <c r="B30" s="7"/>
      <c r="C30" s="7" t="s">
        <v>8</v>
      </c>
      <c r="D30" s="7" t="s">
        <v>0</v>
      </c>
      <c r="E30" s="7" t="s">
        <v>11</v>
      </c>
      <c r="F30" s="7" t="s">
        <v>3</v>
      </c>
      <c r="G30" s="7" t="s">
        <v>10</v>
      </c>
      <c r="H30" s="7" t="s">
        <v>19</v>
      </c>
      <c r="I30" s="7" t="s">
        <v>20</v>
      </c>
      <c r="J30" s="7" t="s">
        <v>2</v>
      </c>
      <c r="K30" s="62" t="s">
        <v>23</v>
      </c>
      <c r="L30" s="86"/>
      <c r="P30" s="88"/>
      <c r="Q30" s="7"/>
      <c r="R30" s="7" t="s">
        <v>8</v>
      </c>
      <c r="S30" s="7" t="s">
        <v>0</v>
      </c>
      <c r="T30" s="7" t="s">
        <v>11</v>
      </c>
      <c r="U30" s="7" t="s">
        <v>3</v>
      </c>
      <c r="V30" s="7" t="s">
        <v>10</v>
      </c>
      <c r="W30" s="7" t="s">
        <v>19</v>
      </c>
      <c r="X30" s="7" t="s">
        <v>20</v>
      </c>
      <c r="Y30" s="7" t="s">
        <v>2</v>
      </c>
      <c r="Z30" s="62" t="s">
        <v>22</v>
      </c>
      <c r="AE30" s="89" t="s">
        <v>53</v>
      </c>
      <c r="AF30" s="89"/>
      <c r="AG30" s="89"/>
      <c r="AH30" s="89"/>
      <c r="AI30" s="89"/>
      <c r="AJ30" s="89"/>
      <c r="AK30" s="89"/>
      <c r="AL30" s="89"/>
      <c r="AM30" s="89"/>
      <c r="AO30" s="90" t="s">
        <v>54</v>
      </c>
      <c r="AP30" s="90"/>
      <c r="AQ30" s="90"/>
      <c r="AR30" s="90"/>
      <c r="AS30" s="90"/>
      <c r="AT30" s="90"/>
      <c r="AU30" s="90"/>
      <c r="AV30" s="90"/>
    </row>
    <row r="31" spans="1:48" x14ac:dyDescent="0.35">
      <c r="A31" s="84">
        <v>1999</v>
      </c>
      <c r="B31" s="15" t="s">
        <v>8</v>
      </c>
      <c r="C31" s="49">
        <v>776789</v>
      </c>
      <c r="D31" s="50">
        <v>0</v>
      </c>
      <c r="E31" s="50">
        <v>8772</v>
      </c>
      <c r="F31" s="50">
        <v>19880</v>
      </c>
      <c r="G31" s="50">
        <v>288</v>
      </c>
      <c r="H31" s="50">
        <v>61</v>
      </c>
      <c r="I31" s="50">
        <v>0</v>
      </c>
      <c r="J31" s="50">
        <v>0</v>
      </c>
      <c r="K31" s="50">
        <f>SUM(C31:J31)</f>
        <v>805790</v>
      </c>
      <c r="L31" s="30">
        <f>C31/K31</f>
        <v>0.96400923317489673</v>
      </c>
      <c r="M31" s="43" t="s">
        <v>49</v>
      </c>
      <c r="N31">
        <f>C31+D32+E33+F34+G35+H36+I37+J38</f>
        <v>8414595</v>
      </c>
      <c r="P31" s="84">
        <v>1999</v>
      </c>
      <c r="Q31" s="58" t="s">
        <v>8</v>
      </c>
      <c r="R31" s="59">
        <f>C31/$K$24</f>
        <v>8.0125219089051652E-2</v>
      </c>
      <c r="S31" s="60">
        <f t="shared" ref="S31:Y38" si="18">D31/$K$24</f>
        <v>0</v>
      </c>
      <c r="T31" s="60">
        <f t="shared" si="18"/>
        <v>9.0482540541789484E-4</v>
      </c>
      <c r="U31" s="60">
        <f t="shared" si="18"/>
        <v>2.05060750794662E-3</v>
      </c>
      <c r="V31" s="60">
        <f t="shared" si="18"/>
        <v>2.9706990054759885E-5</v>
      </c>
      <c r="W31" s="60">
        <f t="shared" si="18"/>
        <v>6.2921055324317814E-6</v>
      </c>
      <c r="X31" s="60">
        <f t="shared" si="18"/>
        <v>0</v>
      </c>
      <c r="Y31" s="60">
        <f t="shared" si="18"/>
        <v>0</v>
      </c>
      <c r="Z31" s="58">
        <f>SUM(R31:Y31)</f>
        <v>8.3116651098003369E-2</v>
      </c>
      <c r="AB31" t="s">
        <v>42</v>
      </c>
      <c r="AC31">
        <f>R31+S32+T33+U34+V35+W36+X37+Y38</f>
        <v>0.86795934020775078</v>
      </c>
      <c r="AE31" s="7">
        <f>$C$24+K31</f>
        <v>1687820</v>
      </c>
      <c r="AF31" s="7">
        <f>$D$24+K31</f>
        <v>913794</v>
      </c>
      <c r="AG31" s="7">
        <f>$E$24+K31</f>
        <v>2720289</v>
      </c>
      <c r="AH31" s="7">
        <f>$F$24+K31</f>
        <v>1970376</v>
      </c>
      <c r="AI31" s="7">
        <f>$G$24+K31</f>
        <v>5091214</v>
      </c>
      <c r="AJ31" s="7">
        <f>$H$24+K31</f>
        <v>1592497</v>
      </c>
      <c r="AK31" s="7">
        <f>$I$24+K31</f>
        <v>910716</v>
      </c>
      <c r="AL31" s="7">
        <f>$J$24+K31</f>
        <v>1254302</v>
      </c>
      <c r="AM31" s="7">
        <f>SUM(AE31:AL31)</f>
        <v>16141008</v>
      </c>
      <c r="AO31" s="48">
        <f>C31*(AE31*AE31)</f>
        <v>2.2128670624444436E+18</v>
      </c>
      <c r="AP31" s="48">
        <f t="shared" ref="AP31:AV38" si="19">D31*(AF31*AF31)</f>
        <v>0</v>
      </c>
      <c r="AQ31" s="48">
        <f t="shared" si="19"/>
        <v>6.4912556520166208E+16</v>
      </c>
      <c r="AR31" s="48">
        <f t="shared" si="19"/>
        <v>7.718174583775488E+16</v>
      </c>
      <c r="AS31" s="48">
        <f t="shared" si="19"/>
        <v>7465092478213248</v>
      </c>
      <c r="AT31" s="48">
        <f t="shared" si="19"/>
        <v>154698848395549</v>
      </c>
      <c r="AU31" s="48">
        <f t="shared" si="19"/>
        <v>0</v>
      </c>
      <c r="AV31" s="48">
        <f t="shared" si="19"/>
        <v>0</v>
      </c>
    </row>
    <row r="32" spans="1:48" x14ac:dyDescent="0.35">
      <c r="A32" s="91"/>
      <c r="B32" s="16" t="s">
        <v>0</v>
      </c>
      <c r="C32" s="50">
        <v>59208</v>
      </c>
      <c r="D32" s="49">
        <v>89722</v>
      </c>
      <c r="E32" s="50">
        <v>5616</v>
      </c>
      <c r="F32" s="50">
        <v>22832</v>
      </c>
      <c r="G32" s="50">
        <v>4</v>
      </c>
      <c r="H32" s="50">
        <v>516</v>
      </c>
      <c r="I32" s="50">
        <v>0</v>
      </c>
      <c r="J32" s="51">
        <v>0</v>
      </c>
      <c r="K32" s="50">
        <f t="shared" ref="K32:K38" si="20">SUM(C32:J32)</f>
        <v>177898</v>
      </c>
      <c r="L32" s="30">
        <f>D32/K32</f>
        <v>0.50434518656758365</v>
      </c>
      <c r="M32" s="43" t="s">
        <v>51</v>
      </c>
      <c r="N32" s="24">
        <f>C39*K31+D39*K32+E39*K33+F39*K34+G39*K35+H39*K36+I39*K37+J39*K38</f>
        <v>27836363930456</v>
      </c>
      <c r="P32" s="91"/>
      <c r="Q32" s="58" t="s">
        <v>0</v>
      </c>
      <c r="R32" s="60">
        <f t="shared" ref="R32:R38" si="21">C32/$K$24</f>
        <v>6.1072620387577197E-3</v>
      </c>
      <c r="S32" s="59">
        <f t="shared" si="18"/>
        <v>9.2547588947679386E-3</v>
      </c>
      <c r="T32" s="60">
        <f t="shared" si="18"/>
        <v>5.7928630606781772E-4</v>
      </c>
      <c r="U32" s="60">
        <f t="shared" si="18"/>
        <v>2.3551041560079086E-3</v>
      </c>
      <c r="V32" s="60">
        <f t="shared" si="18"/>
        <v>4.1259708409388729E-7</v>
      </c>
      <c r="W32" s="60">
        <f t="shared" si="18"/>
        <v>5.322502384811146E-5</v>
      </c>
      <c r="X32" s="60">
        <f t="shared" si="18"/>
        <v>0</v>
      </c>
      <c r="Y32" s="60">
        <f t="shared" si="18"/>
        <v>0</v>
      </c>
      <c r="Z32" s="58">
        <f t="shared" ref="Z32:Z37" si="22">SUM(R32:Y32)</f>
        <v>1.8350049016533587E-2</v>
      </c>
      <c r="AB32" t="s">
        <v>43</v>
      </c>
      <c r="AC32">
        <f>R39*Z31+S39*Z32+T39*Z33+U39*Z34+V39*Z35+W39*Z36+X39*Z37+Y39*Z38</f>
        <v>0.29617256866550018</v>
      </c>
      <c r="AE32" s="7">
        <f t="shared" ref="AE32:AE38" si="23">$C$24+K32</f>
        <v>1059928</v>
      </c>
      <c r="AF32" s="7">
        <f t="shared" ref="AF32:AF38" si="24">$D$24+K32</f>
        <v>285902</v>
      </c>
      <c r="AG32" s="7">
        <f t="shared" ref="AG32:AG38" si="25">$E$24+K32</f>
        <v>2092397</v>
      </c>
      <c r="AH32" s="7">
        <f t="shared" ref="AH32:AH38" si="26">$F$24+K32</f>
        <v>1342484</v>
      </c>
      <c r="AI32" s="7">
        <f t="shared" ref="AI32:AI38" si="27">$G$24+K32</f>
        <v>4463322</v>
      </c>
      <c r="AJ32" s="7">
        <f t="shared" ref="AJ32:AJ38" si="28">$H$24+K32</f>
        <v>964605</v>
      </c>
      <c r="AK32" s="7">
        <f t="shared" ref="AK32:AK38" si="29">$I$24+K32</f>
        <v>282824</v>
      </c>
      <c r="AL32" s="7">
        <f t="shared" ref="AL32:AL38" si="30">$J$24+K32</f>
        <v>626410</v>
      </c>
      <c r="AM32" s="7">
        <f t="shared" ref="AM32:AM38" si="31">SUM(AE32:AL32)</f>
        <v>11117872</v>
      </c>
      <c r="AO32" s="48">
        <f t="shared" ref="AO32:AO38" si="32">C32*(AE32*AE32)</f>
        <v>6.6517071597814272E+16</v>
      </c>
      <c r="AP32" s="48">
        <f t="shared" si="19"/>
        <v>7333872117258088</v>
      </c>
      <c r="AQ32" s="48">
        <f t="shared" si="19"/>
        <v>2.4587551154700144E+16</v>
      </c>
      <c r="AR32" s="48">
        <f t="shared" si="19"/>
        <v>4.1149275443124992E+16</v>
      </c>
      <c r="AS32" s="48">
        <f t="shared" si="19"/>
        <v>79684973102736</v>
      </c>
      <c r="AT32" s="48">
        <f t="shared" si="19"/>
        <v>480118807908900</v>
      </c>
      <c r="AU32" s="48">
        <f t="shared" si="19"/>
        <v>0</v>
      </c>
      <c r="AV32" s="48">
        <f t="shared" si="19"/>
        <v>0</v>
      </c>
    </row>
    <row r="33" spans="1:48" x14ac:dyDescent="0.35">
      <c r="A33" s="91"/>
      <c r="B33" s="16" t="s">
        <v>11</v>
      </c>
      <c r="C33" s="50">
        <v>60410</v>
      </c>
      <c r="D33" s="50">
        <v>0</v>
      </c>
      <c r="E33" s="49">
        <v>1484213</v>
      </c>
      <c r="F33" s="50">
        <v>33338</v>
      </c>
      <c r="G33" s="50">
        <v>12492</v>
      </c>
      <c r="H33" s="50">
        <v>1487</v>
      </c>
      <c r="I33" s="50">
        <v>0</v>
      </c>
      <c r="J33" s="50">
        <v>0</v>
      </c>
      <c r="K33" s="50">
        <f t="shared" si="20"/>
        <v>1591940</v>
      </c>
      <c r="L33" s="30">
        <f>E33/K33</f>
        <v>0.93232973604532832</v>
      </c>
      <c r="P33" s="91"/>
      <c r="Q33" s="58" t="s">
        <v>11</v>
      </c>
      <c r="R33" s="60">
        <f t="shared" si="21"/>
        <v>6.2312474625279331E-3</v>
      </c>
      <c r="S33" s="60">
        <f t="shared" si="18"/>
        <v>0</v>
      </c>
      <c r="T33" s="59">
        <f t="shared" si="18"/>
        <v>0.15309548899356018</v>
      </c>
      <c r="U33" s="60">
        <f t="shared" si="18"/>
        <v>3.4387903973805037E-3</v>
      </c>
      <c r="V33" s="60">
        <f t="shared" si="18"/>
        <v>1.2885406936252099E-3</v>
      </c>
      <c r="W33" s="60">
        <f t="shared" si="18"/>
        <v>1.5338296601190261E-4</v>
      </c>
      <c r="X33" s="60">
        <f t="shared" si="18"/>
        <v>0</v>
      </c>
      <c r="Y33" s="60">
        <f t="shared" si="18"/>
        <v>0</v>
      </c>
      <c r="Z33" s="58">
        <f t="shared" si="22"/>
        <v>0.16420745051310573</v>
      </c>
      <c r="AB33" t="s">
        <v>44</v>
      </c>
      <c r="AC33">
        <f>(AC31-AC32)/1-AC32</f>
        <v>0.27561420287675048</v>
      </c>
      <c r="AE33" s="7">
        <f t="shared" si="23"/>
        <v>2473970</v>
      </c>
      <c r="AF33" s="7">
        <f t="shared" si="24"/>
        <v>1699944</v>
      </c>
      <c r="AG33" s="7">
        <f t="shared" si="25"/>
        <v>3506439</v>
      </c>
      <c r="AH33" s="7">
        <f t="shared" si="26"/>
        <v>2756526</v>
      </c>
      <c r="AI33" s="7">
        <f t="shared" si="27"/>
        <v>5877364</v>
      </c>
      <c r="AJ33" s="7">
        <f t="shared" si="28"/>
        <v>2378647</v>
      </c>
      <c r="AK33" s="7">
        <f t="shared" si="29"/>
        <v>1696866</v>
      </c>
      <c r="AL33" s="7">
        <f t="shared" si="30"/>
        <v>2040452</v>
      </c>
      <c r="AM33" s="7">
        <f t="shared" si="31"/>
        <v>22430208</v>
      </c>
      <c r="AO33" s="48">
        <f t="shared" si="32"/>
        <v>3.6974106995396902E+17</v>
      </c>
      <c r="AP33" s="48">
        <f t="shared" si="19"/>
        <v>0</v>
      </c>
      <c r="AQ33" s="48">
        <f t="shared" si="19"/>
        <v>1.8248568719090098E+19</v>
      </c>
      <c r="AR33" s="48">
        <f t="shared" si="19"/>
        <v>2.5331664565528048E+17</v>
      </c>
      <c r="AS33" s="48">
        <f t="shared" si="19"/>
        <v>4.3151624759549203E+17</v>
      </c>
      <c r="AT33" s="48">
        <f t="shared" si="19"/>
        <v>8413388825755583</v>
      </c>
      <c r="AU33" s="48">
        <f t="shared" si="19"/>
        <v>0</v>
      </c>
      <c r="AV33" s="48">
        <f t="shared" si="19"/>
        <v>0</v>
      </c>
    </row>
    <row r="34" spans="1:48" x14ac:dyDescent="0.35">
      <c r="A34" s="91"/>
      <c r="B34" s="16" t="s">
        <v>3</v>
      </c>
      <c r="C34" s="50">
        <v>16116</v>
      </c>
      <c r="D34" s="50">
        <v>0</v>
      </c>
      <c r="E34" s="50">
        <v>4573</v>
      </c>
      <c r="F34" s="49">
        <v>768680</v>
      </c>
      <c r="G34" s="50">
        <v>236</v>
      </c>
      <c r="H34" s="50">
        <v>613</v>
      </c>
      <c r="I34" s="50">
        <v>0</v>
      </c>
      <c r="J34" s="50">
        <v>0</v>
      </c>
      <c r="K34" s="50">
        <f t="shared" si="20"/>
        <v>790218</v>
      </c>
      <c r="L34" s="30">
        <f>F34/K34</f>
        <v>0.97274423007322031</v>
      </c>
      <c r="M34" s="43" t="s">
        <v>52</v>
      </c>
      <c r="N34">
        <f>((C31*(C39+K31))+(D32*(D39+K32))+(E33*(E39+K33))+(F34*(F39+K34))+(G35*(G39+K35))+(H36*(H39+K36))+(I37*(I39+K37))+(J38*(J39+K38)))</f>
        <v>49673282113299</v>
      </c>
      <c r="P34" s="91"/>
      <c r="Q34" s="58" t="s">
        <v>3</v>
      </c>
      <c r="R34" s="60">
        <f t="shared" si="21"/>
        <v>1.6623536518142719E-3</v>
      </c>
      <c r="S34" s="60">
        <f t="shared" si="18"/>
        <v>0</v>
      </c>
      <c r="T34" s="60">
        <f t="shared" si="18"/>
        <v>4.7170161639033666E-4</v>
      </c>
      <c r="U34" s="59">
        <f t="shared" si="18"/>
        <v>7.9288781650322326E-2</v>
      </c>
      <c r="V34" s="60">
        <f t="shared" si="18"/>
        <v>2.4343227961539352E-5</v>
      </c>
      <c r="W34" s="60">
        <f t="shared" si="18"/>
        <v>6.3230503137388228E-5</v>
      </c>
      <c r="X34" s="60">
        <f t="shared" si="18"/>
        <v>0</v>
      </c>
      <c r="Y34" s="60">
        <f t="shared" si="18"/>
        <v>0</v>
      </c>
      <c r="Z34" s="58">
        <f t="shared" si="22"/>
        <v>8.1510410649625858E-2</v>
      </c>
      <c r="AB34" s="42" t="s">
        <v>48</v>
      </c>
      <c r="AC34">
        <f>1/K39*(C31+D32+E33+F34+G35+H36+I37+J38)</f>
        <v>0.86795808679833586</v>
      </c>
      <c r="AE34" s="7">
        <f t="shared" si="23"/>
        <v>1672248</v>
      </c>
      <c r="AF34" s="7">
        <f t="shared" si="24"/>
        <v>898222</v>
      </c>
      <c r="AG34" s="7">
        <f t="shared" si="25"/>
        <v>2704717</v>
      </c>
      <c r="AH34" s="7">
        <f t="shared" si="26"/>
        <v>1954804</v>
      </c>
      <c r="AI34" s="7">
        <f t="shared" si="27"/>
        <v>5075642</v>
      </c>
      <c r="AJ34" s="7">
        <f t="shared" si="28"/>
        <v>1576925</v>
      </c>
      <c r="AK34" s="7">
        <f t="shared" si="29"/>
        <v>895144</v>
      </c>
      <c r="AL34" s="7">
        <f t="shared" si="30"/>
        <v>1238730</v>
      </c>
      <c r="AM34" s="7">
        <f t="shared" si="31"/>
        <v>16016432</v>
      </c>
      <c r="AO34" s="48">
        <f t="shared" si="32"/>
        <v>4.5066997927390464E+16</v>
      </c>
      <c r="AP34" s="48">
        <f t="shared" si="19"/>
        <v>0</v>
      </c>
      <c r="AQ34" s="48">
        <f t="shared" si="19"/>
        <v>3.3453754291056996E+16</v>
      </c>
      <c r="AR34" s="48">
        <f t="shared" si="19"/>
        <v>2.9373251209248108E+18</v>
      </c>
      <c r="AS34" s="48">
        <f t="shared" si="19"/>
        <v>6079865444070704</v>
      </c>
      <c r="AT34" s="48">
        <f t="shared" si="19"/>
        <v>1524342475298125</v>
      </c>
      <c r="AU34" s="48">
        <f t="shared" si="19"/>
        <v>0</v>
      </c>
      <c r="AV34" s="48">
        <f t="shared" si="19"/>
        <v>0</v>
      </c>
    </row>
    <row r="35" spans="1:48" x14ac:dyDescent="0.35">
      <c r="A35" s="91"/>
      <c r="B35" s="16" t="s">
        <v>10</v>
      </c>
      <c r="C35" s="50">
        <v>39285</v>
      </c>
      <c r="D35" s="50">
        <v>17697</v>
      </c>
      <c r="E35" s="50">
        <v>407413</v>
      </c>
      <c r="F35" s="50">
        <v>332926</v>
      </c>
      <c r="G35" s="49">
        <v>4245806</v>
      </c>
      <c r="H35" s="50">
        <v>214033</v>
      </c>
      <c r="I35" s="50">
        <v>0</v>
      </c>
      <c r="J35" s="50">
        <v>9221</v>
      </c>
      <c r="K35" s="50">
        <f t="shared" si="20"/>
        <v>5266381</v>
      </c>
      <c r="L35" s="30">
        <f>G35/K35</f>
        <v>0.8062094254099732</v>
      </c>
      <c r="M35" s="43" t="s">
        <v>55</v>
      </c>
      <c r="N35">
        <f>(1/K39)*((AC34*(1-AC34))/((1-AC35)*(1-AC35)))+((2*(1-AC34))*(2*AC34*AC35-AC36))/((1-AC35)*(1-AC35)*(1-AC35))+(((1-AC34)*(1-AC34))*(AC37-4*(AC35*AC35)))/((1-AC35)*(1-AC35)*(1-AC35)*(1-AC35))</f>
        <v>-3.5649413500936443E-2</v>
      </c>
      <c r="P35" s="91"/>
      <c r="Q35" s="58" t="s">
        <v>10</v>
      </c>
      <c r="R35" s="60">
        <f t="shared" si="21"/>
        <v>4.0522191121570902E-3</v>
      </c>
      <c r="S35" s="60">
        <f t="shared" si="18"/>
        <v>1.8254326493023808E-3</v>
      </c>
      <c r="T35" s="60">
        <f t="shared" si="18"/>
        <v>4.2024353955485726E-2</v>
      </c>
      <c r="U35" s="60">
        <f t="shared" si="18"/>
        <v>3.4341074204760381E-2</v>
      </c>
      <c r="V35" s="59">
        <f t="shared" si="18"/>
        <v>0.43795179380708282</v>
      </c>
      <c r="W35" s="60">
        <f t="shared" si="18"/>
        <v>2.2077347924966746E-2</v>
      </c>
      <c r="X35" s="60">
        <f t="shared" si="18"/>
        <v>0</v>
      </c>
      <c r="Y35" s="60">
        <f t="shared" si="18"/>
        <v>9.5113942810743366E-4</v>
      </c>
      <c r="Z35" s="58">
        <f t="shared" si="22"/>
        <v>0.54322336108186253</v>
      </c>
      <c r="AB35" s="42" t="s">
        <v>45</v>
      </c>
      <c r="AC35" s="44">
        <f>(1/(K39*K39))*N32</f>
        <v>0.29617171326778563</v>
      </c>
      <c r="AE35" s="7">
        <f t="shared" si="23"/>
        <v>6148411</v>
      </c>
      <c r="AF35" s="7">
        <f t="shared" si="24"/>
        <v>5374385</v>
      </c>
      <c r="AG35" s="7">
        <f t="shared" si="25"/>
        <v>7180880</v>
      </c>
      <c r="AH35" s="7">
        <f t="shared" si="26"/>
        <v>6430967</v>
      </c>
      <c r="AI35" s="7">
        <f t="shared" si="27"/>
        <v>9551805</v>
      </c>
      <c r="AJ35" s="7">
        <f t="shared" si="28"/>
        <v>6053088</v>
      </c>
      <c r="AK35" s="7">
        <f t="shared" si="29"/>
        <v>5371307</v>
      </c>
      <c r="AL35" s="7">
        <f t="shared" si="30"/>
        <v>5714893</v>
      </c>
      <c r="AM35" s="7">
        <f t="shared" si="31"/>
        <v>51825736</v>
      </c>
      <c r="AO35" s="48">
        <f t="shared" si="32"/>
        <v>1.4850891981520215E+18</v>
      </c>
      <c r="AP35" s="48">
        <f t="shared" si="19"/>
        <v>5.1116039802719782E+17</v>
      </c>
      <c r="AQ35" s="48">
        <f t="shared" si="19"/>
        <v>2.1008266653299028E+19</v>
      </c>
      <c r="AR35" s="48">
        <f t="shared" si="19"/>
        <v>1.376893262993956E+19</v>
      </c>
      <c r="AS35" s="48">
        <f t="shared" si="19"/>
        <v>3.8737451183269511E+20</v>
      </c>
      <c r="AT35" s="48">
        <f t="shared" si="19"/>
        <v>7.8421422237022956E+18</v>
      </c>
      <c r="AU35" s="48">
        <f t="shared" si="19"/>
        <v>0</v>
      </c>
      <c r="AV35" s="48">
        <f t="shared" si="19"/>
        <v>3.0115787845536122E+17</v>
      </c>
    </row>
    <row r="36" spans="1:48" x14ac:dyDescent="0.35">
      <c r="A36" s="91"/>
      <c r="B36" s="15" t="s">
        <v>13</v>
      </c>
      <c r="C36" s="50">
        <v>875</v>
      </c>
      <c r="D36" s="50">
        <v>0</v>
      </c>
      <c r="E36" s="50">
        <v>4229</v>
      </c>
      <c r="F36" s="50">
        <v>5958</v>
      </c>
      <c r="G36" s="50">
        <v>2007</v>
      </c>
      <c r="H36" s="49">
        <v>590534</v>
      </c>
      <c r="I36" s="50">
        <v>0</v>
      </c>
      <c r="J36" s="50">
        <v>0</v>
      </c>
      <c r="K36" s="50">
        <f t="shared" si="20"/>
        <v>603603</v>
      </c>
      <c r="L36" s="30">
        <f>H36/K36</f>
        <v>0.97834835148267985</v>
      </c>
      <c r="N36">
        <f>N35*-1</f>
        <v>3.5649413500936443E-2</v>
      </c>
      <c r="P36" s="91"/>
      <c r="Q36" s="58" t="s">
        <v>13</v>
      </c>
      <c r="R36" s="60">
        <f t="shared" si="21"/>
        <v>9.0255612145537841E-5</v>
      </c>
      <c r="S36" s="60">
        <f t="shared" si="18"/>
        <v>0</v>
      </c>
      <c r="T36" s="60">
        <f t="shared" si="18"/>
        <v>4.3621826715826235E-4</v>
      </c>
      <c r="U36" s="60">
        <f t="shared" si="18"/>
        <v>6.145633567578451E-4</v>
      </c>
      <c r="V36" s="60">
        <f t="shared" si="18"/>
        <v>2.0702058694410796E-4</v>
      </c>
      <c r="W36" s="59">
        <f t="shared" si="18"/>
        <v>6.0913151614574911E-2</v>
      </c>
      <c r="X36" s="60">
        <f t="shared" si="18"/>
        <v>0</v>
      </c>
      <c r="Y36" s="60">
        <f t="shared" si="18"/>
        <v>0</v>
      </c>
      <c r="Z36" s="58">
        <f t="shared" si="22"/>
        <v>6.2261209437580664E-2</v>
      </c>
      <c r="AB36" s="42" t="s">
        <v>46</v>
      </c>
      <c r="AC36">
        <f>(1/(K39*K39))*((C31*(C39+K31))+(D32*(D39+K32))+(E33*(E39+K33))+(F34*(F39+K34))+(G35*(G39+K35))+(H36*(H39+K36))+(I37*(I39+K37))+(J38*(J39+K38)))</f>
        <v>0.52851087533862451</v>
      </c>
      <c r="AE36" s="7">
        <f t="shared" si="23"/>
        <v>1485633</v>
      </c>
      <c r="AF36" s="7">
        <f t="shared" si="24"/>
        <v>711607</v>
      </c>
      <c r="AG36" s="7">
        <f t="shared" si="25"/>
        <v>2518102</v>
      </c>
      <c r="AH36" s="7">
        <f t="shared" si="26"/>
        <v>1768189</v>
      </c>
      <c r="AI36" s="7">
        <f t="shared" si="27"/>
        <v>4889027</v>
      </c>
      <c r="AJ36" s="7">
        <f t="shared" si="28"/>
        <v>1390310</v>
      </c>
      <c r="AK36" s="7">
        <f t="shared" si="29"/>
        <v>708529</v>
      </c>
      <c r="AL36" s="7">
        <f t="shared" si="30"/>
        <v>1052115</v>
      </c>
      <c r="AM36" s="7">
        <f t="shared" si="31"/>
        <v>14523512</v>
      </c>
      <c r="AO36" s="48">
        <f t="shared" si="32"/>
        <v>1931217234352875</v>
      </c>
      <c r="AP36" s="48">
        <f t="shared" si="19"/>
        <v>0</v>
      </c>
      <c r="AQ36" s="48">
        <f t="shared" si="19"/>
        <v>2.6815402558886516E+16</v>
      </c>
      <c r="AR36" s="48">
        <f t="shared" si="19"/>
        <v>1.862764136005772E+16</v>
      </c>
      <c r="AS36" s="48">
        <f t="shared" si="19"/>
        <v>4.7972488108505104E+16</v>
      </c>
      <c r="AT36" s="48">
        <f t="shared" si="19"/>
        <v>1.1414797203515174E+18</v>
      </c>
      <c r="AU36" s="48">
        <f t="shared" si="19"/>
        <v>0</v>
      </c>
      <c r="AV36" s="48">
        <f t="shared" si="19"/>
        <v>0</v>
      </c>
    </row>
    <row r="37" spans="1:48" x14ac:dyDescent="0.35">
      <c r="A37" s="91"/>
      <c r="B37" s="16" t="s">
        <v>1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49">
        <v>104926</v>
      </c>
      <c r="J37" s="50">
        <v>14</v>
      </c>
      <c r="K37" s="50">
        <f t="shared" si="20"/>
        <v>104940</v>
      </c>
      <c r="L37" s="30">
        <f>I37/K37</f>
        <v>0.99986659043262816</v>
      </c>
      <c r="M37" s="43" t="s">
        <v>57</v>
      </c>
      <c r="N37">
        <f>SQRT(N36)</f>
        <v>0.188810522749492</v>
      </c>
      <c r="P37" s="91"/>
      <c r="Q37" s="58" t="s">
        <v>1</v>
      </c>
      <c r="R37" s="60">
        <f t="shared" si="21"/>
        <v>0</v>
      </c>
      <c r="S37" s="60">
        <f t="shared" si="18"/>
        <v>0</v>
      </c>
      <c r="T37" s="60">
        <f t="shared" si="18"/>
        <v>0</v>
      </c>
      <c r="U37" s="60">
        <f t="shared" si="18"/>
        <v>0</v>
      </c>
      <c r="V37" s="60">
        <f t="shared" si="18"/>
        <v>0</v>
      </c>
      <c r="W37" s="60">
        <f t="shared" si="18"/>
        <v>0</v>
      </c>
      <c r="X37" s="59">
        <f t="shared" si="18"/>
        <v>1.0823040411408804E-2</v>
      </c>
      <c r="Y37" s="60">
        <f t="shared" si="18"/>
        <v>1.4440897943286055E-6</v>
      </c>
      <c r="Z37" s="58">
        <f t="shared" si="22"/>
        <v>1.0824484501203132E-2</v>
      </c>
      <c r="AB37" s="42" t="s">
        <v>47</v>
      </c>
      <c r="AC37" s="45">
        <f>(1/(K39*K39*K39))*AO31</f>
        <v>2.4285773053920158E-3</v>
      </c>
      <c r="AE37" s="7">
        <f t="shared" si="23"/>
        <v>986970</v>
      </c>
      <c r="AF37" s="7">
        <f t="shared" si="24"/>
        <v>212944</v>
      </c>
      <c r="AG37" s="7">
        <f t="shared" si="25"/>
        <v>2019439</v>
      </c>
      <c r="AH37" s="7">
        <f t="shared" si="26"/>
        <v>1269526</v>
      </c>
      <c r="AI37" s="7">
        <f t="shared" si="27"/>
        <v>4390364</v>
      </c>
      <c r="AJ37" s="7">
        <f t="shared" si="28"/>
        <v>891647</v>
      </c>
      <c r="AK37" s="7">
        <f t="shared" si="29"/>
        <v>209866</v>
      </c>
      <c r="AL37" s="7">
        <f t="shared" si="30"/>
        <v>553452</v>
      </c>
      <c r="AM37" s="7">
        <f t="shared" si="31"/>
        <v>10534208</v>
      </c>
      <c r="AO37" s="48">
        <f t="shared" si="32"/>
        <v>0</v>
      </c>
      <c r="AP37" s="48">
        <f t="shared" si="19"/>
        <v>0</v>
      </c>
      <c r="AQ37" s="48">
        <f t="shared" si="19"/>
        <v>0</v>
      </c>
      <c r="AR37" s="48">
        <f t="shared" si="19"/>
        <v>0</v>
      </c>
      <c r="AS37" s="48">
        <f t="shared" si="19"/>
        <v>0</v>
      </c>
      <c r="AT37" s="48">
        <f t="shared" si="19"/>
        <v>0</v>
      </c>
      <c r="AU37" s="48">
        <f t="shared" si="19"/>
        <v>4621333248771256</v>
      </c>
      <c r="AV37" s="48">
        <f t="shared" si="19"/>
        <v>4288327628256</v>
      </c>
    </row>
    <row r="38" spans="1:48" x14ac:dyDescent="0.35">
      <c r="A38" s="91"/>
      <c r="B38" s="16" t="s">
        <v>2</v>
      </c>
      <c r="C38" s="50">
        <v>0</v>
      </c>
      <c r="D38" s="55">
        <v>0</v>
      </c>
      <c r="E38" s="51">
        <v>0</v>
      </c>
      <c r="F38" s="50">
        <v>0</v>
      </c>
      <c r="G38" s="50">
        <v>7</v>
      </c>
      <c r="H38" s="50">
        <v>0</v>
      </c>
      <c r="I38" s="50">
        <v>0</v>
      </c>
      <c r="J38" s="49">
        <v>353925</v>
      </c>
      <c r="K38" s="50">
        <f t="shared" si="20"/>
        <v>353932</v>
      </c>
      <c r="L38" s="30">
        <f>J38/K38</f>
        <v>0.99998022218957316</v>
      </c>
      <c r="P38" s="91"/>
      <c r="Q38" s="58" t="s">
        <v>2</v>
      </c>
      <c r="R38" s="60">
        <f t="shared" si="21"/>
        <v>0</v>
      </c>
      <c r="S38" s="60">
        <f t="shared" si="18"/>
        <v>0</v>
      </c>
      <c r="T38" s="60">
        <f t="shared" si="18"/>
        <v>0</v>
      </c>
      <c r="U38" s="60">
        <f t="shared" si="18"/>
        <v>0</v>
      </c>
      <c r="V38" s="60">
        <f t="shared" si="18"/>
        <v>7.2204489716430274E-7</v>
      </c>
      <c r="W38" s="60">
        <f t="shared" si="18"/>
        <v>0</v>
      </c>
      <c r="X38" s="60">
        <f t="shared" si="18"/>
        <v>0</v>
      </c>
      <c r="Y38" s="59">
        <f t="shared" si="18"/>
        <v>3.6507105746982266E-2</v>
      </c>
      <c r="Z38" s="58">
        <f>SUM(R38:Y38)</f>
        <v>3.650782779187943E-2</v>
      </c>
      <c r="AB38" s="42" t="s">
        <v>56</v>
      </c>
      <c r="AC38">
        <f>AC33/N37</f>
        <v>1.4597396313680404</v>
      </c>
      <c r="AE38" s="7">
        <f t="shared" si="23"/>
        <v>1235962</v>
      </c>
      <c r="AF38" s="7">
        <f t="shared" si="24"/>
        <v>461936</v>
      </c>
      <c r="AG38" s="7">
        <f t="shared" si="25"/>
        <v>2268431</v>
      </c>
      <c r="AH38" s="7">
        <f t="shared" si="26"/>
        <v>1518518</v>
      </c>
      <c r="AI38" s="7">
        <f t="shared" si="27"/>
        <v>4639356</v>
      </c>
      <c r="AJ38" s="7">
        <f t="shared" si="28"/>
        <v>1140639</v>
      </c>
      <c r="AK38" s="7">
        <f t="shared" si="29"/>
        <v>458858</v>
      </c>
      <c r="AL38" s="7">
        <f t="shared" si="30"/>
        <v>802444</v>
      </c>
      <c r="AM38" s="7">
        <f t="shared" si="31"/>
        <v>12526144</v>
      </c>
      <c r="AO38" s="48">
        <f t="shared" si="32"/>
        <v>0</v>
      </c>
      <c r="AP38" s="48">
        <f t="shared" si="19"/>
        <v>0</v>
      </c>
      <c r="AQ38" s="48">
        <f t="shared" si="19"/>
        <v>0</v>
      </c>
      <c r="AR38" s="48">
        <f t="shared" si="19"/>
        <v>0</v>
      </c>
      <c r="AS38" s="48">
        <f t="shared" si="19"/>
        <v>150665368663152</v>
      </c>
      <c r="AT38" s="48">
        <f t="shared" si="19"/>
        <v>0</v>
      </c>
      <c r="AU38" s="48">
        <f t="shared" si="19"/>
        <v>0</v>
      </c>
      <c r="AV38" s="48">
        <f t="shared" si="19"/>
        <v>2.2789810236215878E+17</v>
      </c>
    </row>
    <row r="39" spans="1:48" x14ac:dyDescent="0.35">
      <c r="A39" s="85"/>
      <c r="B39" s="4" t="s">
        <v>22</v>
      </c>
      <c r="C39" s="50">
        <f>SUM(C31:C38)</f>
        <v>952683</v>
      </c>
      <c r="D39" s="50">
        <f t="shared" ref="D39:H39" si="33">SUM(D31:D38)</f>
        <v>107419</v>
      </c>
      <c r="E39" s="50">
        <f t="shared" si="33"/>
        <v>1914816</v>
      </c>
      <c r="F39" s="50">
        <f t="shared" si="33"/>
        <v>1183614</v>
      </c>
      <c r="G39" s="50">
        <f t="shared" si="33"/>
        <v>4260840</v>
      </c>
      <c r="H39" s="50">
        <f t="shared" si="33"/>
        <v>807244</v>
      </c>
      <c r="I39" s="50">
        <f>SUM(I31:I38)</f>
        <v>104926</v>
      </c>
      <c r="J39" s="50">
        <f t="shared" ref="J39" si="34">SUM(J31:J38)</f>
        <v>363160</v>
      </c>
      <c r="K39" s="52">
        <f>SUM(C39:J39)</f>
        <v>9694702</v>
      </c>
      <c r="L39" s="35"/>
      <c r="M39" s="18"/>
      <c r="P39" s="85"/>
      <c r="Q39" s="61" t="s">
        <v>25</v>
      </c>
      <c r="R39" s="58">
        <f>SUM(R31:R38)</f>
        <v>9.8268556966454201E-2</v>
      </c>
      <c r="S39" s="58">
        <f t="shared" ref="S39:Z39" si="35">SUM(S31:S38)</f>
        <v>1.108019154407032E-2</v>
      </c>
      <c r="T39" s="58">
        <f t="shared" si="35"/>
        <v>0.19751187454408023</v>
      </c>
      <c r="U39" s="58">
        <f t="shared" si="35"/>
        <v>0.1220889212731756</v>
      </c>
      <c r="V39" s="58">
        <f t="shared" si="35"/>
        <v>0.43950253994764971</v>
      </c>
      <c r="W39" s="58">
        <f t="shared" si="35"/>
        <v>8.3266630138071493E-2</v>
      </c>
      <c r="X39" s="58">
        <f t="shared" si="35"/>
        <v>1.0823040411408804E-2</v>
      </c>
      <c r="Y39" s="58">
        <f t="shared" si="35"/>
        <v>3.7459689264884029E-2</v>
      </c>
      <c r="Z39" s="61">
        <f t="shared" si="35"/>
        <v>1.0000014440897942</v>
      </c>
    </row>
    <row r="40" spans="1:48" x14ac:dyDescent="0.35">
      <c r="A40" s="92" t="s">
        <v>35</v>
      </c>
      <c r="B40" s="93"/>
      <c r="C40" s="30">
        <f>C31/C39</f>
        <v>0.81536985545034391</v>
      </c>
      <c r="D40" s="30">
        <f>D32/D39</f>
        <v>0.83525260894255204</v>
      </c>
      <c r="E40" s="30">
        <f>E33/E39</f>
        <v>0.77512042932584646</v>
      </c>
      <c r="F40" s="30">
        <f>F34/F39</f>
        <v>0.64943469746048965</v>
      </c>
      <c r="G40" s="30">
        <f>G35/G39</f>
        <v>0.99647158776203748</v>
      </c>
      <c r="H40" s="30">
        <f>H36/H39</f>
        <v>0.73154337474171383</v>
      </c>
      <c r="I40" s="30">
        <f>I37/I39</f>
        <v>1</v>
      </c>
      <c r="J40" s="30">
        <f>J38/J39</f>
        <v>0.97457043727282744</v>
      </c>
      <c r="K40" s="34"/>
      <c r="L40" s="34"/>
    </row>
    <row r="41" spans="1:48" ht="18.5" x14ac:dyDescent="0.45">
      <c r="A41" s="25"/>
      <c r="B41" s="26"/>
      <c r="C41" s="28"/>
      <c r="D41" s="28"/>
      <c r="E41" s="28"/>
      <c r="F41" s="28"/>
      <c r="G41" s="28"/>
      <c r="H41" s="28"/>
      <c r="I41" s="28"/>
      <c r="J41" s="28"/>
      <c r="K41" s="29"/>
      <c r="L41" s="36" t="s">
        <v>37</v>
      </c>
      <c r="M41" s="39">
        <f>(C31+D32+E33+F34+G35+H36+I37+J38)/K39</f>
        <v>0.86795808679833586</v>
      </c>
    </row>
    <row r="42" spans="1:48" ht="21" x14ac:dyDescent="0.5">
      <c r="B42" s="23" t="s">
        <v>85</v>
      </c>
      <c r="L42" s="3"/>
    </row>
    <row r="43" spans="1:48" x14ac:dyDescent="0.35">
      <c r="L43" s="3"/>
    </row>
    <row r="44" spans="1:48" x14ac:dyDescent="0.35">
      <c r="A44" s="84" t="s">
        <v>33</v>
      </c>
      <c r="B44" s="80">
        <v>2013</v>
      </c>
      <c r="C44" s="81"/>
      <c r="D44" s="81"/>
      <c r="E44" s="81"/>
      <c r="F44" s="81"/>
      <c r="G44" s="81"/>
      <c r="H44" s="81"/>
      <c r="I44" s="81"/>
      <c r="J44" s="81"/>
      <c r="K44" s="81"/>
      <c r="L44" s="86" t="s">
        <v>36</v>
      </c>
      <c r="P44" s="87" t="s">
        <v>33</v>
      </c>
      <c r="Q44" s="80">
        <v>2013</v>
      </c>
      <c r="R44" s="81"/>
      <c r="S44" s="81"/>
      <c r="T44" s="81"/>
      <c r="U44" s="81"/>
      <c r="V44" s="81"/>
      <c r="W44" s="81"/>
      <c r="X44" s="81"/>
      <c r="Y44" s="81"/>
      <c r="Z44" s="82"/>
    </row>
    <row r="45" spans="1:48" x14ac:dyDescent="0.35">
      <c r="A45" s="85"/>
      <c r="B45" s="7"/>
      <c r="C45" s="7" t="s">
        <v>8</v>
      </c>
      <c r="D45" s="7" t="s">
        <v>0</v>
      </c>
      <c r="E45" s="7" t="s">
        <v>11</v>
      </c>
      <c r="F45" s="7" t="s">
        <v>3</v>
      </c>
      <c r="G45" s="7" t="s">
        <v>10</v>
      </c>
      <c r="H45" s="7" t="s">
        <v>19</v>
      </c>
      <c r="I45" s="7" t="s">
        <v>20</v>
      </c>
      <c r="J45" s="7" t="s">
        <v>2</v>
      </c>
      <c r="K45" s="32" t="s">
        <v>23</v>
      </c>
      <c r="L45" s="86"/>
      <c r="P45" s="88"/>
      <c r="Q45" s="7"/>
      <c r="R45" s="7" t="s">
        <v>8</v>
      </c>
      <c r="S45" s="7" t="s">
        <v>0</v>
      </c>
      <c r="T45" s="7" t="s">
        <v>11</v>
      </c>
      <c r="U45" s="7" t="s">
        <v>3</v>
      </c>
      <c r="V45" s="7" t="s">
        <v>10</v>
      </c>
      <c r="W45" s="7" t="s">
        <v>19</v>
      </c>
      <c r="X45" s="7" t="s">
        <v>20</v>
      </c>
      <c r="Y45" s="7" t="s">
        <v>2</v>
      </c>
      <c r="Z45" s="62" t="s">
        <v>23</v>
      </c>
      <c r="AE45" s="89" t="s">
        <v>53</v>
      </c>
      <c r="AF45" s="89"/>
      <c r="AG45" s="89"/>
      <c r="AH45" s="89"/>
      <c r="AI45" s="89"/>
      <c r="AJ45" s="89"/>
      <c r="AK45" s="89"/>
      <c r="AL45" s="89"/>
      <c r="AM45" s="89"/>
      <c r="AO45" s="90" t="s">
        <v>54</v>
      </c>
      <c r="AP45" s="90"/>
      <c r="AQ45" s="90"/>
      <c r="AR45" s="90"/>
      <c r="AS45" s="90"/>
      <c r="AT45" s="90"/>
      <c r="AU45" s="90"/>
      <c r="AV45" s="90"/>
    </row>
    <row r="46" spans="1:48" x14ac:dyDescent="0.35">
      <c r="A46" s="84">
        <v>1999</v>
      </c>
      <c r="B46" s="15" t="s">
        <v>8</v>
      </c>
      <c r="C46" s="49">
        <v>749801</v>
      </c>
      <c r="D46" s="50">
        <v>0</v>
      </c>
      <c r="E46" s="50">
        <v>8772</v>
      </c>
      <c r="F46" s="50">
        <v>21019</v>
      </c>
      <c r="G46" s="50">
        <v>8952</v>
      </c>
      <c r="H46" s="50">
        <v>1718</v>
      </c>
      <c r="I46" s="50">
        <v>0</v>
      </c>
      <c r="J46" s="50">
        <v>15528</v>
      </c>
      <c r="K46" s="56">
        <f>SUM(C46:J46)</f>
        <v>805790</v>
      </c>
      <c r="L46" s="30">
        <f>C46/K46</f>
        <v>0.93051663584804978</v>
      </c>
      <c r="M46" s="43" t="s">
        <v>49</v>
      </c>
      <c r="N46">
        <f>C46+D47+E48+F49+G50+H51+I52+J53</f>
        <v>8278860</v>
      </c>
      <c r="P46" s="84">
        <v>1999</v>
      </c>
      <c r="Q46" s="15" t="s">
        <v>8</v>
      </c>
      <c r="R46" s="59">
        <f>C46/$K$24</f>
        <v>7.7341426562670193E-2</v>
      </c>
      <c r="S46" s="60">
        <f t="shared" ref="S46:Y53" si="36">D46/$K$24</f>
        <v>0</v>
      </c>
      <c r="T46" s="60">
        <f t="shared" si="36"/>
        <v>9.0482540541789484E-4</v>
      </c>
      <c r="U46" s="60">
        <f t="shared" si="36"/>
        <v>2.168094527642354E-3</v>
      </c>
      <c r="V46" s="60">
        <f t="shared" si="36"/>
        <v>9.2339227420211976E-4</v>
      </c>
      <c r="W46" s="60">
        <f t="shared" si="36"/>
        <v>1.7721044761832459E-4</v>
      </c>
      <c r="X46" s="60">
        <f t="shared" si="36"/>
        <v>0</v>
      </c>
      <c r="Y46" s="60">
        <f t="shared" si="36"/>
        <v>1.6017018804524706E-3</v>
      </c>
      <c r="Z46" s="58">
        <f>SUM(R46:Y46)</f>
        <v>8.3116651098003355E-2</v>
      </c>
      <c r="AB46" t="s">
        <v>42</v>
      </c>
      <c r="AC46">
        <f>R46+S47+T48+U49+V50+W51+X52+Y53</f>
        <v>0.85395837390537999</v>
      </c>
      <c r="AE46" s="7">
        <f>$C$24+K46</f>
        <v>1687820</v>
      </c>
      <c r="AF46" s="7">
        <f>$D$24+K46</f>
        <v>913794</v>
      </c>
      <c r="AG46" s="7">
        <f>$E$24+K46</f>
        <v>2720289</v>
      </c>
      <c r="AH46" s="7">
        <f>$F$24+K46</f>
        <v>1970376</v>
      </c>
      <c r="AI46" s="7">
        <f>$G$24+K46</f>
        <v>5091214</v>
      </c>
      <c r="AJ46" s="7">
        <f>$H$24+K46</f>
        <v>1592497</v>
      </c>
      <c r="AK46" s="7">
        <f>$I$24+K46</f>
        <v>910716</v>
      </c>
      <c r="AL46" s="7">
        <f>$J$24+K46</f>
        <v>1254302</v>
      </c>
      <c r="AM46" s="7">
        <f>SUM(AE46:AL46)</f>
        <v>16141008</v>
      </c>
      <c r="AO46" s="48">
        <f>C46*(AE46*AE46)</f>
        <v>2.1359853657658724E+18</v>
      </c>
      <c r="AP46" s="48">
        <f t="shared" ref="AP46:AV53" si="37">D46*(AF46*AF46)</f>
        <v>0</v>
      </c>
      <c r="AQ46" s="48">
        <f t="shared" si="37"/>
        <v>6.4912556520166208E+16</v>
      </c>
      <c r="AR46" s="48">
        <f t="shared" si="37"/>
        <v>8.1603778458942144E+16</v>
      </c>
      <c r="AS46" s="48">
        <f t="shared" si="37"/>
        <v>2.3203995786446179E+17</v>
      </c>
      <c r="AT46" s="48">
        <f t="shared" si="37"/>
        <v>4356928222025462</v>
      </c>
      <c r="AU46" s="48">
        <f t="shared" si="37"/>
        <v>0</v>
      </c>
      <c r="AV46" s="48">
        <f t="shared" si="37"/>
        <v>2.4429791019863712E+16</v>
      </c>
    </row>
    <row r="47" spans="1:48" x14ac:dyDescent="0.35">
      <c r="A47" s="91"/>
      <c r="B47" s="16" t="s">
        <v>0</v>
      </c>
      <c r="C47" s="50">
        <v>60824</v>
      </c>
      <c r="D47" s="49">
        <v>89521</v>
      </c>
      <c r="E47" s="50">
        <v>5470</v>
      </c>
      <c r="F47" s="50">
        <v>21616</v>
      </c>
      <c r="G47" s="50">
        <v>4</v>
      </c>
      <c r="H47" s="50">
        <v>463</v>
      </c>
      <c r="I47" s="50">
        <v>0</v>
      </c>
      <c r="J47" s="51">
        <v>0</v>
      </c>
      <c r="K47" s="56">
        <f t="shared" ref="K47:K53" si="38">SUM(C47:J47)</f>
        <v>177898</v>
      </c>
      <c r="L47" s="30">
        <f>D47/K47</f>
        <v>0.50321532563603866</v>
      </c>
      <c r="M47" s="43" t="s">
        <v>51</v>
      </c>
      <c r="N47" s="24">
        <f>C54*K46+D54*K47+E54*K48+F54*K49+G54*K50+H54*K51+I54*K52+J54*K53</f>
        <v>27682957256154</v>
      </c>
      <c r="P47" s="91"/>
      <c r="Q47" s="16" t="s">
        <v>0</v>
      </c>
      <c r="R47" s="60">
        <f t="shared" ref="R47:R53" si="39">C47/$K$24</f>
        <v>6.2739512607316505E-3</v>
      </c>
      <c r="S47" s="59">
        <f t="shared" si="36"/>
        <v>9.2340258912922205E-3</v>
      </c>
      <c r="T47" s="60">
        <f t="shared" si="36"/>
        <v>5.6422651249839087E-4</v>
      </c>
      <c r="U47" s="60">
        <f t="shared" si="36"/>
        <v>2.2296746424433668E-3</v>
      </c>
      <c r="V47" s="60">
        <f t="shared" si="36"/>
        <v>4.1259708409388729E-7</v>
      </c>
      <c r="W47" s="60">
        <f t="shared" si="36"/>
        <v>4.7758112483867455E-5</v>
      </c>
      <c r="X47" s="60">
        <f t="shared" si="36"/>
        <v>0</v>
      </c>
      <c r="Y47" s="60">
        <f t="shared" si="36"/>
        <v>0</v>
      </c>
      <c r="Z47" s="58">
        <f t="shared" ref="Z47:Z52" si="40">SUM(R47:Y47)</f>
        <v>1.8350049016533591E-2</v>
      </c>
      <c r="AB47" t="s">
        <v>43</v>
      </c>
      <c r="AC47" t="e">
        <f>R54*Z46+S54*Z47+T54*Z48+U54*Z49+V54*Z50+W54*Z51+X54*Z52+Y54*Z53</f>
        <v>#REF!</v>
      </c>
      <c r="AE47" s="7">
        <f t="shared" ref="AE47:AE53" si="41">$C$24+K47</f>
        <v>1059928</v>
      </c>
      <c r="AF47" s="7">
        <f t="shared" ref="AF47:AF53" si="42">$D$24+K47</f>
        <v>285902</v>
      </c>
      <c r="AG47" s="7">
        <f t="shared" ref="AG47:AG53" si="43">$E$24+K47</f>
        <v>2092397</v>
      </c>
      <c r="AH47" s="7">
        <f t="shared" ref="AH47:AH53" si="44">$F$24+K47</f>
        <v>1342484</v>
      </c>
      <c r="AI47" s="7">
        <f t="shared" ref="AI47:AI53" si="45">$G$24+K47</f>
        <v>4463322</v>
      </c>
      <c r="AJ47" s="7">
        <f t="shared" ref="AJ47:AJ53" si="46">$H$24+K47</f>
        <v>964605</v>
      </c>
      <c r="AK47" s="7">
        <f t="shared" ref="AK47:AK53" si="47">$I$24+K47</f>
        <v>282824</v>
      </c>
      <c r="AL47" s="7">
        <f t="shared" ref="AL47:AL53" si="48">$J$24+K47</f>
        <v>626410</v>
      </c>
      <c r="AM47" s="7">
        <f t="shared" ref="AM47:AM53" si="49">SUM(AE47:AL47)</f>
        <v>11117872</v>
      </c>
      <c r="AO47" s="48">
        <f t="shared" ref="AO47:AO53" si="50">C47*(AE47*AE47)</f>
        <v>6.8332562539951616E+16</v>
      </c>
      <c r="AP47" s="48">
        <f t="shared" si="37"/>
        <v>7317442386583684</v>
      </c>
      <c r="AQ47" s="48">
        <f t="shared" si="37"/>
        <v>2.3948344874681232E+16</v>
      </c>
      <c r="AR47" s="48">
        <f t="shared" si="37"/>
        <v>3.8957723282173696E+16</v>
      </c>
      <c r="AS47" s="48">
        <f t="shared" si="37"/>
        <v>79684973102736</v>
      </c>
      <c r="AT47" s="48">
        <f t="shared" si="37"/>
        <v>430804279189575</v>
      </c>
      <c r="AU47" s="48">
        <f t="shared" si="37"/>
        <v>0</v>
      </c>
      <c r="AV47" s="48">
        <f t="shared" si="37"/>
        <v>0</v>
      </c>
    </row>
    <row r="48" spans="1:48" x14ac:dyDescent="0.35">
      <c r="A48" s="91"/>
      <c r="B48" s="16" t="s">
        <v>11</v>
      </c>
      <c r="C48" s="50">
        <v>61192</v>
      </c>
      <c r="D48" s="50">
        <v>0</v>
      </c>
      <c r="E48" s="49">
        <v>1458995</v>
      </c>
      <c r="F48" s="50">
        <v>34858</v>
      </c>
      <c r="G48" s="50">
        <v>12536</v>
      </c>
      <c r="H48" s="50">
        <v>24359</v>
      </c>
      <c r="I48" s="50">
        <v>0</v>
      </c>
      <c r="J48" s="50">
        <v>0</v>
      </c>
      <c r="K48" s="56">
        <f t="shared" si="38"/>
        <v>1591940</v>
      </c>
      <c r="L48" s="30">
        <f>E48/K48</f>
        <v>0.9164886867595512</v>
      </c>
      <c r="P48" s="91"/>
      <c r="Q48" s="16" t="s">
        <v>11</v>
      </c>
      <c r="R48" s="60">
        <f t="shared" si="39"/>
        <v>6.3119101924682874E-3</v>
      </c>
      <c r="S48" s="60">
        <f t="shared" si="36"/>
        <v>0</v>
      </c>
      <c r="T48" s="59">
        <f t="shared" si="36"/>
        <v>0.15049427067689028</v>
      </c>
      <c r="U48" s="60">
        <f t="shared" si="36"/>
        <v>3.5955772893361809E-3</v>
      </c>
      <c r="V48" s="60">
        <f t="shared" si="36"/>
        <v>1.2930792615502428E-3</v>
      </c>
      <c r="W48" s="60">
        <f t="shared" si="36"/>
        <v>2.5126130928607503E-3</v>
      </c>
      <c r="X48" s="60">
        <f t="shared" si="36"/>
        <v>0</v>
      </c>
      <c r="Y48" s="60">
        <f t="shared" si="36"/>
        <v>0</v>
      </c>
      <c r="Z48" s="58">
        <f t="shared" si="40"/>
        <v>0.16420745051310576</v>
      </c>
      <c r="AB48" t="s">
        <v>44</v>
      </c>
      <c r="AC48" t="e">
        <f>(AC46-AC47)/1-AC47</f>
        <v>#REF!</v>
      </c>
      <c r="AE48" s="7">
        <f t="shared" si="41"/>
        <v>2473970</v>
      </c>
      <c r="AF48" s="7">
        <f t="shared" si="42"/>
        <v>1699944</v>
      </c>
      <c r="AG48" s="7">
        <f t="shared" si="43"/>
        <v>3506439</v>
      </c>
      <c r="AH48" s="7">
        <f t="shared" si="44"/>
        <v>2756526</v>
      </c>
      <c r="AI48" s="7">
        <f t="shared" si="45"/>
        <v>5877364</v>
      </c>
      <c r="AJ48" s="7">
        <f t="shared" si="46"/>
        <v>2378647</v>
      </c>
      <c r="AK48" s="7">
        <f t="shared" si="47"/>
        <v>1696866</v>
      </c>
      <c r="AL48" s="7">
        <f t="shared" si="48"/>
        <v>2040452</v>
      </c>
      <c r="AM48" s="7">
        <f t="shared" si="49"/>
        <v>22430208</v>
      </c>
      <c r="AO48" s="48">
        <f t="shared" si="50"/>
        <v>3.7452732250659277E+17</v>
      </c>
      <c r="AP48" s="48">
        <f t="shared" si="37"/>
        <v>0</v>
      </c>
      <c r="AQ48" s="48">
        <f t="shared" si="37"/>
        <v>1.7938510522619636E+19</v>
      </c>
      <c r="AR48" s="48">
        <f t="shared" si="37"/>
        <v>2.64866267750068E+17</v>
      </c>
      <c r="AS48" s="48">
        <f t="shared" si="37"/>
        <v>4.3303615752938586E+17</v>
      </c>
      <c r="AT48" s="48">
        <f t="shared" si="37"/>
        <v>1.3782228541128462E+17</v>
      </c>
      <c r="AU48" s="48">
        <f t="shared" si="37"/>
        <v>0</v>
      </c>
      <c r="AV48" s="48">
        <f t="shared" si="37"/>
        <v>0</v>
      </c>
    </row>
    <row r="49" spans="1:48" x14ac:dyDescent="0.35">
      <c r="A49" s="91"/>
      <c r="B49" s="16" t="s">
        <v>3</v>
      </c>
      <c r="C49" s="50">
        <v>32065</v>
      </c>
      <c r="D49" s="50">
        <v>0</v>
      </c>
      <c r="E49" s="50">
        <v>4542</v>
      </c>
      <c r="F49" s="49">
        <v>727588</v>
      </c>
      <c r="G49" s="50">
        <v>1900</v>
      </c>
      <c r="H49" s="50">
        <v>24123</v>
      </c>
      <c r="I49" s="50">
        <v>0</v>
      </c>
      <c r="J49" s="50">
        <v>0</v>
      </c>
      <c r="K49" s="56">
        <f t="shared" si="38"/>
        <v>790218</v>
      </c>
      <c r="L49" s="30">
        <f>F49/K49</f>
        <v>0.92074338979876436</v>
      </c>
      <c r="M49" s="43" t="s">
        <v>52</v>
      </c>
      <c r="N49">
        <f>((C46*(C54+K46))+(D47*(D54+K47))+(E48*(E54+K48))+(F49*(F54+K49))+(G50*(G54+K50))+(H51*(H54+K51))+(I52*(I54+K52))+(J53*(J54+K53)))</f>
        <v>48982416120217</v>
      </c>
      <c r="P49" s="91"/>
      <c r="Q49" s="16" t="s">
        <v>3</v>
      </c>
      <c r="R49" s="60">
        <f t="shared" si="39"/>
        <v>3.3074813753676238E-3</v>
      </c>
      <c r="S49" s="60">
        <f t="shared" si="36"/>
        <v>0</v>
      </c>
      <c r="T49" s="60">
        <f t="shared" si="36"/>
        <v>4.6850398898860899E-4</v>
      </c>
      <c r="U49" s="59">
        <f t="shared" si="36"/>
        <v>7.5050171805425822E-2</v>
      </c>
      <c r="V49" s="60">
        <f t="shared" si="36"/>
        <v>1.9598361494459646E-4</v>
      </c>
      <c r="W49" s="60">
        <f t="shared" si="36"/>
        <v>2.4882698648992108E-3</v>
      </c>
      <c r="X49" s="60">
        <f t="shared" si="36"/>
        <v>0</v>
      </c>
      <c r="Y49" s="60">
        <f t="shared" si="36"/>
        <v>0</v>
      </c>
      <c r="Z49" s="58">
        <f t="shared" si="40"/>
        <v>8.1510410649625858E-2</v>
      </c>
      <c r="AB49" s="42" t="s">
        <v>48</v>
      </c>
      <c r="AC49">
        <f>1/K54*(C46+D47+E48+F49+G50+H51+I52+J53)</f>
        <v>0.85394137380335045</v>
      </c>
      <c r="AE49" s="7">
        <f t="shared" si="41"/>
        <v>1672248</v>
      </c>
      <c r="AF49" s="7">
        <f t="shared" si="42"/>
        <v>898222</v>
      </c>
      <c r="AG49" s="7">
        <f t="shared" si="43"/>
        <v>2704717</v>
      </c>
      <c r="AH49" s="7">
        <f t="shared" si="44"/>
        <v>1954804</v>
      </c>
      <c r="AI49" s="7">
        <f t="shared" si="45"/>
        <v>5075642</v>
      </c>
      <c r="AJ49" s="7">
        <f t="shared" si="46"/>
        <v>1576925</v>
      </c>
      <c r="AK49" s="7">
        <f t="shared" si="47"/>
        <v>895144</v>
      </c>
      <c r="AL49" s="7">
        <f t="shared" si="48"/>
        <v>1238730</v>
      </c>
      <c r="AM49" s="7">
        <f t="shared" si="49"/>
        <v>16016432</v>
      </c>
      <c r="AO49" s="48">
        <f t="shared" si="50"/>
        <v>8.966699482140576E+16</v>
      </c>
      <c r="AP49" s="48">
        <f t="shared" si="37"/>
        <v>0</v>
      </c>
      <c r="AQ49" s="48">
        <f t="shared" si="37"/>
        <v>3.322697397550424E+16</v>
      </c>
      <c r="AR49" s="48">
        <f t="shared" si="37"/>
        <v>2.7803019593113405E+18</v>
      </c>
      <c r="AS49" s="48">
        <f t="shared" si="37"/>
        <v>4.89480692531116E+16</v>
      </c>
      <c r="AT49" s="48">
        <f t="shared" si="37"/>
        <v>5.9986482107041872E+16</v>
      </c>
      <c r="AU49" s="48">
        <f t="shared" si="37"/>
        <v>0</v>
      </c>
      <c r="AV49" s="48">
        <f t="shared" si="37"/>
        <v>0</v>
      </c>
    </row>
    <row r="50" spans="1:48" x14ac:dyDescent="0.35">
      <c r="A50" s="91"/>
      <c r="B50" s="16" t="s">
        <v>10</v>
      </c>
      <c r="C50" s="50">
        <v>37379</v>
      </c>
      <c r="D50" s="50">
        <v>17691</v>
      </c>
      <c r="E50" s="50">
        <v>403221</v>
      </c>
      <c r="F50" s="50">
        <v>337137</v>
      </c>
      <c r="G50" s="49">
        <v>4209904</v>
      </c>
      <c r="H50" s="50">
        <v>251649</v>
      </c>
      <c r="I50" s="50">
        <v>0</v>
      </c>
      <c r="J50" s="50">
        <v>9400</v>
      </c>
      <c r="K50" s="56">
        <f t="shared" si="38"/>
        <v>5266381</v>
      </c>
      <c r="L50" s="30">
        <f>G50/K50</f>
        <v>0.79939222019827283</v>
      </c>
      <c r="M50" s="43" t="s">
        <v>55</v>
      </c>
      <c r="N50">
        <f>(1/K54)*((AC49*(1-AC49))/((1-AC50)*(1-AC50)))+((2*(1-AC49))*(2*AC49*AC50-AC51))/((1-AC50)*(1-AC50)*(1-AC50))+(((1-AC49)*(1-AC49))*(AC52-4*(AC50*AC50)))/((1-AC50)*(1-AC50)*(1-AC50)*(1-AC50))</f>
        <v>-4.4759206877104815E-2</v>
      </c>
      <c r="P50" s="91"/>
      <c r="Q50" s="16" t="s">
        <v>10</v>
      </c>
      <c r="R50" s="60">
        <f t="shared" si="39"/>
        <v>3.8556166015863533E-3</v>
      </c>
      <c r="S50" s="60">
        <f t="shared" si="36"/>
        <v>1.8248137536762401E-3</v>
      </c>
      <c r="T50" s="60">
        <f t="shared" si="36"/>
        <v>4.1591952211355331E-2</v>
      </c>
      <c r="U50" s="60">
        <f t="shared" si="36"/>
        <v>3.4775435785040221E-2</v>
      </c>
      <c r="V50" s="59">
        <f t="shared" si="36"/>
        <v>0.4342485286787981</v>
      </c>
      <c r="W50" s="60">
        <f t="shared" si="36"/>
        <v>2.5957410903785661E-2</v>
      </c>
      <c r="X50" s="60">
        <f t="shared" si="36"/>
        <v>0</v>
      </c>
      <c r="Y50" s="60">
        <f t="shared" si="36"/>
        <v>9.696031476206351E-4</v>
      </c>
      <c r="Z50" s="58">
        <f t="shared" si="40"/>
        <v>0.54322336108186253</v>
      </c>
      <c r="AB50" s="42" t="s">
        <v>45</v>
      </c>
      <c r="AC50" s="44">
        <f>(1/(K54*K54))*N47</f>
        <v>0.29452862965404647</v>
      </c>
      <c r="AE50" s="7">
        <f t="shared" si="41"/>
        <v>6148411</v>
      </c>
      <c r="AF50" s="7">
        <f t="shared" si="42"/>
        <v>5374385</v>
      </c>
      <c r="AG50" s="7">
        <f t="shared" si="43"/>
        <v>7180880</v>
      </c>
      <c r="AH50" s="7">
        <f t="shared" si="44"/>
        <v>6430967</v>
      </c>
      <c r="AI50" s="7">
        <f t="shared" si="45"/>
        <v>9551805</v>
      </c>
      <c r="AJ50" s="7">
        <f t="shared" si="46"/>
        <v>6053088</v>
      </c>
      <c r="AK50" s="7">
        <f t="shared" si="47"/>
        <v>5371307</v>
      </c>
      <c r="AL50" s="7">
        <f t="shared" si="48"/>
        <v>5714893</v>
      </c>
      <c r="AM50" s="7">
        <f t="shared" si="49"/>
        <v>51825736</v>
      </c>
      <c r="AO50" s="48">
        <f t="shared" si="50"/>
        <v>1.4130367605377221E+18</v>
      </c>
      <c r="AP50" s="48">
        <f t="shared" si="37"/>
        <v>5.1098709394242848E+17</v>
      </c>
      <c r="AQ50" s="48">
        <f t="shared" si="37"/>
        <v>2.0792106015787143E+19</v>
      </c>
      <c r="AR50" s="48">
        <f t="shared" si="37"/>
        <v>1.3943088374173041E+19</v>
      </c>
      <c r="AS50" s="48">
        <f t="shared" si="37"/>
        <v>3.8409892182132451E+20</v>
      </c>
      <c r="AT50" s="48">
        <f t="shared" si="37"/>
        <v>9.2203877367156419E+18</v>
      </c>
      <c r="AU50" s="48">
        <f t="shared" si="37"/>
        <v>0</v>
      </c>
      <c r="AV50" s="48">
        <f t="shared" si="37"/>
        <v>3.0700401881362061E+17</v>
      </c>
    </row>
    <row r="51" spans="1:48" x14ac:dyDescent="0.35">
      <c r="A51" s="91"/>
      <c r="B51" s="15" t="s">
        <v>13</v>
      </c>
      <c r="C51" s="50">
        <v>880</v>
      </c>
      <c r="D51" s="50">
        <v>50</v>
      </c>
      <c r="E51" s="50">
        <v>5540</v>
      </c>
      <c r="F51" s="50">
        <v>9735</v>
      </c>
      <c r="G51" s="50">
        <v>3169</v>
      </c>
      <c r="H51" s="49">
        <v>584229</v>
      </c>
      <c r="I51" s="50">
        <v>0</v>
      </c>
      <c r="J51" s="50">
        <v>0</v>
      </c>
      <c r="K51" s="56">
        <f t="shared" si="38"/>
        <v>603603</v>
      </c>
      <c r="L51" s="30">
        <f>H51/K51</f>
        <v>0.96790274402214704</v>
      </c>
      <c r="N51">
        <f>N50*-1</f>
        <v>4.4759206877104815E-2</v>
      </c>
      <c r="P51" s="91"/>
      <c r="Q51" s="15" t="s">
        <v>13</v>
      </c>
      <c r="R51" s="60">
        <f t="shared" si="39"/>
        <v>9.0771358500655203E-5</v>
      </c>
      <c r="S51" s="60">
        <f t="shared" si="36"/>
        <v>5.1574635511735916E-6</v>
      </c>
      <c r="T51" s="60">
        <f t="shared" si="36"/>
        <v>5.7144696147003388E-4</v>
      </c>
      <c r="U51" s="60">
        <f t="shared" si="36"/>
        <v>1.0041581534134983E-3</v>
      </c>
      <c r="V51" s="60">
        <f t="shared" si="36"/>
        <v>3.268800398733822E-4</v>
      </c>
      <c r="W51" s="59">
        <f t="shared" si="36"/>
        <v>6.0262795460771922E-2</v>
      </c>
      <c r="X51" s="60">
        <f t="shared" si="36"/>
        <v>0</v>
      </c>
      <c r="Y51" s="60">
        <f t="shared" si="36"/>
        <v>0</v>
      </c>
      <c r="Z51" s="58">
        <f t="shared" si="40"/>
        <v>6.2261209437580664E-2</v>
      </c>
      <c r="AB51" s="42" t="s">
        <v>46</v>
      </c>
      <c r="AC51">
        <f>(1/(K54*K54))*((C46*(C54+K46))+(D47*(D54+K47))+(E48*(E54+K48))+(F49*(F54+K49))+(G50*(G54+K50))+(H51*(H54+K51))+(I52*(I54+K52))+(J53*(J54+K53)))</f>
        <v>0.52114099528960867</v>
      </c>
      <c r="AE51" s="7">
        <f t="shared" si="41"/>
        <v>1485633</v>
      </c>
      <c r="AF51" s="7">
        <f t="shared" si="42"/>
        <v>711607</v>
      </c>
      <c r="AG51" s="7">
        <f t="shared" si="43"/>
        <v>2518102</v>
      </c>
      <c r="AH51" s="7">
        <f t="shared" si="44"/>
        <v>1768189</v>
      </c>
      <c r="AI51" s="7">
        <f t="shared" si="45"/>
        <v>4889027</v>
      </c>
      <c r="AJ51" s="7">
        <f t="shared" si="46"/>
        <v>1390310</v>
      </c>
      <c r="AK51" s="7">
        <f t="shared" si="47"/>
        <v>708529</v>
      </c>
      <c r="AL51" s="7">
        <f t="shared" si="48"/>
        <v>1052115</v>
      </c>
      <c r="AM51" s="7">
        <f t="shared" si="49"/>
        <v>14523512</v>
      </c>
      <c r="AO51" s="48">
        <f t="shared" si="50"/>
        <v>1942252761406320</v>
      </c>
      <c r="AP51" s="48">
        <f t="shared" si="37"/>
        <v>25319226122450</v>
      </c>
      <c r="AQ51" s="48">
        <f t="shared" si="37"/>
        <v>3.512824076051816E+16</v>
      </c>
      <c r="AR51" s="48">
        <f t="shared" si="37"/>
        <v>3.0436402927183936E+16</v>
      </c>
      <c r="AS51" s="48">
        <f t="shared" si="37"/>
        <v>7.5747291886324208E+16</v>
      </c>
      <c r="AT51" s="48">
        <f t="shared" si="37"/>
        <v>1.1292923955966068E+18</v>
      </c>
      <c r="AU51" s="48">
        <f t="shared" si="37"/>
        <v>0</v>
      </c>
      <c r="AV51" s="48">
        <f t="shared" si="37"/>
        <v>0</v>
      </c>
    </row>
    <row r="52" spans="1:48" x14ac:dyDescent="0.35">
      <c r="A52" s="91"/>
      <c r="B52" s="16" t="s">
        <v>1</v>
      </c>
      <c r="C52" s="50">
        <v>0</v>
      </c>
      <c r="D52" s="51">
        <v>0</v>
      </c>
      <c r="E52" s="50">
        <v>0</v>
      </c>
      <c r="F52" s="50">
        <v>0</v>
      </c>
      <c r="G52" s="50">
        <v>0</v>
      </c>
      <c r="H52" s="50">
        <v>0</v>
      </c>
      <c r="I52" s="49">
        <v>104926</v>
      </c>
      <c r="J52" s="50">
        <v>193</v>
      </c>
      <c r="K52" s="56">
        <f t="shared" si="38"/>
        <v>105119</v>
      </c>
      <c r="L52" s="30">
        <f>I52/K52</f>
        <v>0.99816398557824937</v>
      </c>
      <c r="M52" s="43" t="s">
        <v>57</v>
      </c>
      <c r="N52">
        <f>SQRT(N51)</f>
        <v>0.21156371824371215</v>
      </c>
      <c r="P52" s="91"/>
      <c r="Q52" s="16" t="s">
        <v>1</v>
      </c>
      <c r="R52" s="60">
        <f t="shared" si="39"/>
        <v>0</v>
      </c>
      <c r="S52" s="60">
        <f>E52/$K$24</f>
        <v>0</v>
      </c>
      <c r="T52" s="60">
        <f>F52/$K$24</f>
        <v>0</v>
      </c>
      <c r="U52" s="60">
        <f>G52/$K$24</f>
        <v>0</v>
      </c>
      <c r="V52" s="60" t="e">
        <f>#REF!/$K$24</f>
        <v>#REF!</v>
      </c>
      <c r="W52" s="60">
        <f t="shared" si="36"/>
        <v>0</v>
      </c>
      <c r="X52" s="59">
        <f t="shared" si="36"/>
        <v>1.0823040411408804E-2</v>
      </c>
      <c r="Y52" s="60">
        <f t="shared" si="36"/>
        <v>1.9907809307530061E-5</v>
      </c>
      <c r="Z52" s="58" t="e">
        <f t="shared" si="40"/>
        <v>#REF!</v>
      </c>
      <c r="AB52" s="42" t="s">
        <v>47</v>
      </c>
      <c r="AC52" s="45">
        <f>(1/(K54*K54*K54))*AO46</f>
        <v>2.3440713392148291E-3</v>
      </c>
      <c r="AE52" s="7">
        <f t="shared" si="41"/>
        <v>987149</v>
      </c>
      <c r="AF52" s="7">
        <f t="shared" si="42"/>
        <v>213123</v>
      </c>
      <c r="AG52" s="7">
        <f t="shared" si="43"/>
        <v>2019618</v>
      </c>
      <c r="AH52" s="7">
        <f t="shared" si="44"/>
        <v>1269705</v>
      </c>
      <c r="AI52" s="7">
        <f t="shared" si="45"/>
        <v>4390543</v>
      </c>
      <c r="AJ52" s="7">
        <f t="shared" si="46"/>
        <v>891826</v>
      </c>
      <c r="AK52" s="7">
        <f t="shared" si="47"/>
        <v>210045</v>
      </c>
      <c r="AL52" s="7">
        <f t="shared" si="48"/>
        <v>553631</v>
      </c>
      <c r="AM52" s="7">
        <f t="shared" si="49"/>
        <v>10535640</v>
      </c>
      <c r="AO52" s="48">
        <f t="shared" si="50"/>
        <v>0</v>
      </c>
      <c r="AP52" s="48">
        <f>E52*(AF52*AF52)</f>
        <v>0</v>
      </c>
      <c r="AQ52" s="48">
        <f>F52*(AG52*AG52)</f>
        <v>0</v>
      </c>
      <c r="AR52" s="48">
        <f>G52*(AH52*AH52)</f>
        <v>0</v>
      </c>
      <c r="AS52" s="48" t="e">
        <f>#REF!*(AI52*AI52)</f>
        <v>#REF!</v>
      </c>
      <c r="AT52" s="48">
        <f t="shared" si="37"/>
        <v>0</v>
      </c>
      <c r="AU52" s="48">
        <f t="shared" si="37"/>
        <v>4629219913875150</v>
      </c>
      <c r="AV52" s="48">
        <f t="shared" si="37"/>
        <v>59155905843073</v>
      </c>
    </row>
    <row r="53" spans="1:48" x14ac:dyDescent="0.35">
      <c r="A53" s="91"/>
      <c r="B53" s="16" t="s">
        <v>2</v>
      </c>
      <c r="C53" s="50">
        <v>0</v>
      </c>
      <c r="D53" s="51">
        <v>0</v>
      </c>
      <c r="E53" s="51">
        <v>0</v>
      </c>
      <c r="F53" s="50">
        <v>0</v>
      </c>
      <c r="G53" s="50">
        <v>0</v>
      </c>
      <c r="H53" s="55">
        <v>36</v>
      </c>
      <c r="I53" s="50">
        <v>0</v>
      </c>
      <c r="J53" s="49">
        <v>353896</v>
      </c>
      <c r="K53" s="56">
        <f t="shared" si="38"/>
        <v>353932</v>
      </c>
      <c r="L53" s="30">
        <f>J53/K53</f>
        <v>0.99989828554637616</v>
      </c>
      <c r="P53" s="91"/>
      <c r="Q53" s="16" t="s">
        <v>2</v>
      </c>
      <c r="R53" s="60">
        <f t="shared" si="39"/>
        <v>0</v>
      </c>
      <c r="S53" s="60">
        <f t="shared" si="36"/>
        <v>0</v>
      </c>
      <c r="T53" s="60">
        <f t="shared" si="36"/>
        <v>0</v>
      </c>
      <c r="U53" s="60">
        <f t="shared" si="36"/>
        <v>0</v>
      </c>
      <c r="V53" s="60">
        <f t="shared" si="36"/>
        <v>0</v>
      </c>
      <c r="W53" s="60">
        <f>I53/$K$24</f>
        <v>0</v>
      </c>
      <c r="X53" s="60" t="e">
        <f>#REF!/$K$24</f>
        <v>#REF!</v>
      </c>
      <c r="Y53" s="59">
        <f t="shared" si="36"/>
        <v>3.6504114418122582E-2</v>
      </c>
      <c r="Z53" s="58" t="e">
        <f>SUM(R53:Y53)</f>
        <v>#REF!</v>
      </c>
      <c r="AB53" s="42" t="s">
        <v>56</v>
      </c>
      <c r="AC53" t="e">
        <f>AC48/N52</f>
        <v>#REF!</v>
      </c>
      <c r="AE53" s="7">
        <f t="shared" si="41"/>
        <v>1235962</v>
      </c>
      <c r="AF53" s="7">
        <f t="shared" si="42"/>
        <v>461936</v>
      </c>
      <c r="AG53" s="7">
        <f t="shared" si="43"/>
        <v>2268431</v>
      </c>
      <c r="AH53" s="7">
        <f t="shared" si="44"/>
        <v>1518518</v>
      </c>
      <c r="AI53" s="7">
        <f t="shared" si="45"/>
        <v>4639356</v>
      </c>
      <c r="AJ53" s="7">
        <f t="shared" si="46"/>
        <v>1140639</v>
      </c>
      <c r="AK53" s="7">
        <f t="shared" si="47"/>
        <v>458858</v>
      </c>
      <c r="AL53" s="7">
        <f t="shared" si="48"/>
        <v>802444</v>
      </c>
      <c r="AM53" s="7">
        <f t="shared" si="49"/>
        <v>12526144</v>
      </c>
      <c r="AO53" s="48">
        <f t="shared" si="50"/>
        <v>0</v>
      </c>
      <c r="AP53" s="48">
        <f t="shared" si="37"/>
        <v>0</v>
      </c>
      <c r="AQ53" s="48">
        <f t="shared" si="37"/>
        <v>0</v>
      </c>
      <c r="AR53" s="48">
        <f t="shared" si="37"/>
        <v>0</v>
      </c>
      <c r="AS53" s="48">
        <f t="shared" si="37"/>
        <v>0</v>
      </c>
      <c r="AT53" s="48">
        <f>I53*(AJ53*AJ53)</f>
        <v>0</v>
      </c>
      <c r="AU53" s="48" t="e">
        <f>#REF!*(AK53*AK53)</f>
        <v>#REF!</v>
      </c>
      <c r="AV53" s="48">
        <f t="shared" si="37"/>
        <v>2.2787942878733786E+17</v>
      </c>
    </row>
    <row r="54" spans="1:48" x14ac:dyDescent="0.35">
      <c r="A54" s="85"/>
      <c r="B54" s="4" t="s">
        <v>25</v>
      </c>
      <c r="C54" s="50">
        <f>SUM(C46:C53)</f>
        <v>942141</v>
      </c>
      <c r="D54" s="50">
        <f t="shared" ref="D54:H54" si="51">SUM(D46:D53)</f>
        <v>107262</v>
      </c>
      <c r="E54" s="50">
        <f t="shared" si="51"/>
        <v>1886540</v>
      </c>
      <c r="F54" s="50">
        <f t="shared" si="51"/>
        <v>1151953</v>
      </c>
      <c r="G54" s="50">
        <f t="shared" si="51"/>
        <v>4236465</v>
      </c>
      <c r="H54" s="50">
        <f t="shared" si="51"/>
        <v>886577</v>
      </c>
      <c r="I54" s="50">
        <f>SUM(I46:I53)</f>
        <v>104926</v>
      </c>
      <c r="J54" s="50">
        <f t="shared" ref="J54" si="52">SUM(J46:J53)</f>
        <v>379017</v>
      </c>
      <c r="K54" s="57">
        <f>SUM(K46:K53)</f>
        <v>9694881</v>
      </c>
      <c r="L54" s="35"/>
      <c r="P54" s="85"/>
      <c r="Q54" s="4" t="s">
        <v>25</v>
      </c>
      <c r="R54" s="58">
        <f>SUM(R46:R53)</f>
        <v>9.7181157351324751E-2</v>
      </c>
      <c r="S54" s="58">
        <f t="shared" ref="S54:Z54" si="53">SUM(S46:S53)</f>
        <v>1.1063997108519635E-2</v>
      </c>
      <c r="T54" s="58">
        <f t="shared" si="53"/>
        <v>0.19459522575662058</v>
      </c>
      <c r="U54" s="58">
        <f t="shared" si="53"/>
        <v>0.11882311220330144</v>
      </c>
      <c r="V54" s="58" t="e">
        <f t="shared" si="53"/>
        <v>#REF!</v>
      </c>
      <c r="W54" s="58">
        <f t="shared" si="53"/>
        <v>9.1446057882419732E-2</v>
      </c>
      <c r="X54" s="58" t="e">
        <f t="shared" si="53"/>
        <v>#REF!</v>
      </c>
      <c r="Y54" s="58">
        <f t="shared" si="53"/>
        <v>3.9095327255503215E-2</v>
      </c>
      <c r="Z54" s="61" t="e">
        <f t="shared" si="53"/>
        <v>#REF!</v>
      </c>
    </row>
    <row r="55" spans="1:48" x14ac:dyDescent="0.35">
      <c r="A55" s="92" t="s">
        <v>35</v>
      </c>
      <c r="B55" s="93"/>
      <c r="C55" s="30">
        <f>C46/C54</f>
        <v>0.79584796755475029</v>
      </c>
      <c r="D55" s="30">
        <f>D47/D54</f>
        <v>0.83460125673584307</v>
      </c>
      <c r="E55" s="30">
        <f>E48/E54</f>
        <v>0.77337082701665483</v>
      </c>
      <c r="F55" s="30">
        <f>F49/F54</f>
        <v>0.63161257447135433</v>
      </c>
      <c r="G55" s="30">
        <f>G50/G54</f>
        <v>0.99373038606479691</v>
      </c>
      <c r="H55" s="30">
        <f>H51/H54</f>
        <v>0.65897152757177324</v>
      </c>
      <c r="I55" s="30">
        <f>I52/I54</f>
        <v>1</v>
      </c>
      <c r="J55" s="30">
        <f>J53/J54</f>
        <v>0.93372065105259128</v>
      </c>
      <c r="K55" s="34"/>
      <c r="L55" s="35"/>
    </row>
    <row r="56" spans="1:48" ht="18.5" x14ac:dyDescent="0.45">
      <c r="A56" s="25"/>
      <c r="B56" s="26"/>
      <c r="C56" s="17"/>
      <c r="D56" s="17"/>
      <c r="E56" s="17"/>
      <c r="F56" s="17"/>
      <c r="G56" s="17"/>
      <c r="H56" s="17"/>
      <c r="I56" s="17"/>
      <c r="J56" s="17"/>
      <c r="K56" s="17"/>
      <c r="L56" s="36" t="s">
        <v>37</v>
      </c>
      <c r="M56" s="39">
        <f>(C46+D47+E48+F49+G50+H51+I52+J53)/K54</f>
        <v>0.85394137380335045</v>
      </c>
    </row>
    <row r="57" spans="1:48" ht="21" x14ac:dyDescent="0.5">
      <c r="B57" s="23" t="s">
        <v>86</v>
      </c>
      <c r="L57" s="3"/>
    </row>
    <row r="58" spans="1:48" x14ac:dyDescent="0.35">
      <c r="L58" s="3"/>
    </row>
    <row r="59" spans="1:48" x14ac:dyDescent="0.35">
      <c r="L59" s="3"/>
    </row>
    <row r="60" spans="1:48" x14ac:dyDescent="0.35">
      <c r="L60" s="3"/>
    </row>
    <row r="61" spans="1:48" x14ac:dyDescent="0.35">
      <c r="A61" s="84" t="s">
        <v>73</v>
      </c>
      <c r="B61" s="80">
        <v>2009</v>
      </c>
      <c r="C61" s="81"/>
      <c r="D61" s="81"/>
      <c r="E61" s="81"/>
      <c r="F61" s="81"/>
      <c r="G61" s="81"/>
      <c r="H61" s="81"/>
      <c r="I61" s="81"/>
      <c r="J61" s="81"/>
      <c r="K61" s="82"/>
      <c r="L61" s="86" t="s">
        <v>36</v>
      </c>
      <c r="P61" s="87" t="s">
        <v>73</v>
      </c>
      <c r="Q61" s="80">
        <v>2009</v>
      </c>
      <c r="R61" s="81"/>
      <c r="S61" s="81"/>
      <c r="T61" s="81"/>
      <c r="U61" s="81"/>
      <c r="V61" s="81"/>
      <c r="W61" s="81"/>
      <c r="X61" s="81"/>
      <c r="Y61" s="81"/>
      <c r="Z61" s="82"/>
    </row>
    <row r="62" spans="1:48" x14ac:dyDescent="0.35">
      <c r="A62" s="85"/>
      <c r="B62" s="7"/>
      <c r="C62" s="7" t="s">
        <v>8</v>
      </c>
      <c r="D62" s="7" t="s">
        <v>0</v>
      </c>
      <c r="E62" s="7" t="s">
        <v>11</v>
      </c>
      <c r="F62" s="7" t="s">
        <v>3</v>
      </c>
      <c r="G62" s="7" t="s">
        <v>10</v>
      </c>
      <c r="H62" s="7" t="s">
        <v>19</v>
      </c>
      <c r="I62" s="7" t="s">
        <v>20</v>
      </c>
      <c r="J62" s="7" t="s">
        <v>2</v>
      </c>
      <c r="K62" s="62" t="s">
        <v>68</v>
      </c>
      <c r="L62" s="86"/>
      <c r="P62" s="88"/>
      <c r="Q62" s="7"/>
      <c r="R62" s="7" t="s">
        <v>8</v>
      </c>
      <c r="S62" s="7" t="s">
        <v>0</v>
      </c>
      <c r="T62" s="7" t="s">
        <v>11</v>
      </c>
      <c r="U62" s="7" t="s">
        <v>3</v>
      </c>
      <c r="V62" s="7" t="s">
        <v>10</v>
      </c>
      <c r="W62" s="7" t="s">
        <v>19</v>
      </c>
      <c r="X62" s="7" t="s">
        <v>20</v>
      </c>
      <c r="Y62" s="7" t="s">
        <v>2</v>
      </c>
      <c r="Z62" s="62" t="s">
        <v>68</v>
      </c>
      <c r="AE62" s="89" t="s">
        <v>53</v>
      </c>
      <c r="AF62" s="89"/>
      <c r="AG62" s="89"/>
      <c r="AH62" s="89"/>
      <c r="AI62" s="89"/>
      <c r="AJ62" s="89"/>
      <c r="AK62" s="89"/>
      <c r="AL62" s="89"/>
      <c r="AM62" s="89"/>
      <c r="AO62" s="90" t="s">
        <v>54</v>
      </c>
      <c r="AP62" s="90"/>
      <c r="AQ62" s="90"/>
      <c r="AR62" s="90"/>
      <c r="AS62" s="90"/>
      <c r="AT62" s="90"/>
      <c r="AU62" s="90"/>
      <c r="AV62" s="90"/>
    </row>
    <row r="63" spans="1:48" x14ac:dyDescent="0.35">
      <c r="A63" s="84">
        <v>2004</v>
      </c>
      <c r="B63" s="15" t="s">
        <v>8</v>
      </c>
      <c r="C63" s="49">
        <v>873888</v>
      </c>
      <c r="D63" s="50">
        <v>0</v>
      </c>
      <c r="E63" s="50">
        <v>1053</v>
      </c>
      <c r="F63" s="50">
        <v>5907</v>
      </c>
      <c r="G63" s="50">
        <v>352</v>
      </c>
      <c r="H63" s="50">
        <v>830</v>
      </c>
      <c r="I63" s="50">
        <v>0</v>
      </c>
      <c r="J63" s="50">
        <v>0</v>
      </c>
      <c r="K63" s="50">
        <f>SUM(C63:J63)</f>
        <v>882030</v>
      </c>
      <c r="L63" s="54">
        <f>C63/K63</f>
        <v>0.99076902146185508</v>
      </c>
      <c r="M63" s="43" t="s">
        <v>50</v>
      </c>
      <c r="N63">
        <f>C63+D64+E65+F66+G67+H68+I69+J70</f>
        <v>9560669</v>
      </c>
      <c r="P63" s="84">
        <v>2004</v>
      </c>
      <c r="Q63" s="15" t="s">
        <v>8</v>
      </c>
      <c r="R63" s="59">
        <f>C63/$K$24</f>
        <v>9.0140910156159743E-2</v>
      </c>
      <c r="S63" s="60">
        <f t="shared" ref="S63:Y70" si="54">D63/$K$24</f>
        <v>0</v>
      </c>
      <c r="T63" s="60">
        <f t="shared" si="54"/>
        <v>1.0861618238771583E-4</v>
      </c>
      <c r="U63" s="60">
        <f t="shared" si="54"/>
        <v>6.0930274393564804E-4</v>
      </c>
      <c r="V63" s="60">
        <f t="shared" si="54"/>
        <v>3.6308543400262083E-5</v>
      </c>
      <c r="W63" s="60">
        <f t="shared" si="54"/>
        <v>8.561389494948161E-5</v>
      </c>
      <c r="X63" s="60">
        <f t="shared" si="54"/>
        <v>0</v>
      </c>
      <c r="Y63" s="60">
        <f t="shared" si="54"/>
        <v>0</v>
      </c>
      <c r="Z63" s="58">
        <f>SUM(R63:Y63)</f>
        <v>9.0980751520832862E-2</v>
      </c>
      <c r="AB63" t="s">
        <v>42</v>
      </c>
      <c r="AC63">
        <f>R63+S64+T65+U66+V67+W68+X69+Y70</f>
        <v>0.98617603784670527</v>
      </c>
      <c r="AE63" s="7">
        <f>$C$24+K63</f>
        <v>1764060</v>
      </c>
      <c r="AF63" s="7">
        <f>$D$24+K63</f>
        <v>990034</v>
      </c>
      <c r="AG63" s="7">
        <f>$E$24+K63</f>
        <v>2796529</v>
      </c>
      <c r="AH63" s="7">
        <f>$F$24+K63</f>
        <v>2046616</v>
      </c>
      <c r="AI63" s="7">
        <f>$G$24+K63</f>
        <v>5167454</v>
      </c>
      <c r="AJ63" s="7">
        <f>$H$24+K63</f>
        <v>1668737</v>
      </c>
      <c r="AK63" s="7">
        <f>$I$24+K63</f>
        <v>986956</v>
      </c>
      <c r="AL63" s="7">
        <f>$J$24+K63</f>
        <v>1330542</v>
      </c>
      <c r="AM63" s="7">
        <f>SUM(AE63:AL63)</f>
        <v>16750928</v>
      </c>
      <c r="AO63" s="48">
        <f>C63*(AE63*AE63)</f>
        <v>2.7194587818058368E+18</v>
      </c>
      <c r="AP63" s="48">
        <f t="shared" ref="AP63:AV70" si="55">D63*(AF63*AF63)</f>
        <v>0</v>
      </c>
      <c r="AQ63" s="48">
        <f t="shared" si="55"/>
        <v>8235064893576573</v>
      </c>
      <c r="AR63" s="48">
        <f t="shared" si="55"/>
        <v>2.4742279062950592E+16</v>
      </c>
      <c r="AS63" s="48">
        <f t="shared" si="55"/>
        <v>9399308456424832</v>
      </c>
      <c r="AT63" s="48">
        <f t="shared" si="55"/>
        <v>2311287035390270</v>
      </c>
      <c r="AU63" s="48">
        <f t="shared" si="55"/>
        <v>0</v>
      </c>
      <c r="AV63" s="48">
        <f t="shared" si="55"/>
        <v>0</v>
      </c>
    </row>
    <row r="64" spans="1:48" x14ac:dyDescent="0.35">
      <c r="A64" s="91"/>
      <c r="B64" s="16" t="s">
        <v>0</v>
      </c>
      <c r="C64" s="50">
        <v>0</v>
      </c>
      <c r="D64" s="49">
        <v>107419</v>
      </c>
      <c r="E64" s="50">
        <v>0</v>
      </c>
      <c r="F64" s="50">
        <v>0</v>
      </c>
      <c r="G64" s="50">
        <v>0</v>
      </c>
      <c r="H64" s="50">
        <v>585</v>
      </c>
      <c r="I64" s="50">
        <v>0</v>
      </c>
      <c r="J64" s="51">
        <v>0</v>
      </c>
      <c r="K64" s="50">
        <f t="shared" ref="K64:K70" si="56">SUM(C64:J64)</f>
        <v>108004</v>
      </c>
      <c r="L64" s="54">
        <f>D64/K64</f>
        <v>0.99458353394318733</v>
      </c>
      <c r="M64" s="43" t="s">
        <v>51</v>
      </c>
      <c r="N64" s="24">
        <f>C71*K63+D71*K64+E71*K65+F71*K66+G71*K67+H71*K68+I71*K69+J71*K70</f>
        <v>24964685585050</v>
      </c>
      <c r="P64" s="91"/>
      <c r="Q64" s="16" t="s">
        <v>0</v>
      </c>
      <c r="R64" s="60">
        <f t="shared" ref="R64:R70" si="57">C64/$K$24</f>
        <v>0</v>
      </c>
      <c r="S64" s="59">
        <f t="shared" si="54"/>
        <v>1.108019154407032E-2</v>
      </c>
      <c r="T64" s="60">
        <f t="shared" si="54"/>
        <v>0</v>
      </c>
      <c r="U64" s="60">
        <f t="shared" si="54"/>
        <v>0</v>
      </c>
      <c r="V64" s="60">
        <f t="shared" si="54"/>
        <v>0</v>
      </c>
      <c r="W64" s="60">
        <f t="shared" si="54"/>
        <v>6.0342323548731019E-5</v>
      </c>
      <c r="X64" s="60">
        <f t="shared" si="54"/>
        <v>0</v>
      </c>
      <c r="Y64" s="60">
        <f t="shared" si="54"/>
        <v>0</v>
      </c>
      <c r="Z64" s="58">
        <f t="shared" ref="Z64:Z69" si="58">SUM(R64:Y64)</f>
        <v>1.1140533867619051E-2</v>
      </c>
      <c r="AB64" t="s">
        <v>43</v>
      </c>
      <c r="AC64">
        <f>R71*Z63+S71*Z64+T71*Z65+U71*Z66+V71*Z67+W71*Z68+X71*Z69+Y71*Z70</f>
        <v>0.26561856548948071</v>
      </c>
      <c r="AE64" s="7">
        <f t="shared" ref="AE64:AE70" si="59">$C$24+K64</f>
        <v>990034</v>
      </c>
      <c r="AF64" s="7">
        <f t="shared" ref="AF64:AF70" si="60">$D$24+K64</f>
        <v>216008</v>
      </c>
      <c r="AG64" s="7">
        <f t="shared" ref="AG64:AG70" si="61">$E$24+K64</f>
        <v>2022503</v>
      </c>
      <c r="AH64" s="7">
        <f t="shared" ref="AH64:AH70" si="62">$F$24+K64</f>
        <v>1272590</v>
      </c>
      <c r="AI64" s="7">
        <f t="shared" ref="AI64:AI70" si="63">$G$24+K64</f>
        <v>4393428</v>
      </c>
      <c r="AJ64" s="7">
        <f t="shared" ref="AJ64:AJ70" si="64">$H$24+K64</f>
        <v>894711</v>
      </c>
      <c r="AK64" s="7">
        <f t="shared" ref="AK64:AK70" si="65">$I$24+K64</f>
        <v>212930</v>
      </c>
      <c r="AL64" s="7">
        <f t="shared" ref="AL64:AL70" si="66">$J$24+K64</f>
        <v>556516</v>
      </c>
      <c r="AM64" s="7">
        <f t="shared" ref="AM64:AM70" si="67">SUM(AE64:AL64)</f>
        <v>10558720</v>
      </c>
      <c r="AO64" s="48">
        <f t="shared" ref="AO64:AO70" si="68">C64*(AE64*AE64)</f>
        <v>0</v>
      </c>
      <c r="AP64" s="48">
        <f t="shared" si="55"/>
        <v>5012112110938816</v>
      </c>
      <c r="AQ64" s="48">
        <f t="shared" si="55"/>
        <v>0</v>
      </c>
      <c r="AR64" s="48">
        <f t="shared" si="55"/>
        <v>0</v>
      </c>
      <c r="AS64" s="48">
        <f t="shared" si="55"/>
        <v>0</v>
      </c>
      <c r="AT64" s="48">
        <f t="shared" si="55"/>
        <v>468297047509785</v>
      </c>
      <c r="AU64" s="48">
        <f t="shared" si="55"/>
        <v>0</v>
      </c>
      <c r="AV64" s="48">
        <f t="shared" si="55"/>
        <v>0</v>
      </c>
    </row>
    <row r="65" spans="1:48" x14ac:dyDescent="0.35">
      <c r="A65" s="91"/>
      <c r="B65" s="16" t="s">
        <v>11</v>
      </c>
      <c r="C65" s="50">
        <v>0</v>
      </c>
      <c r="D65" s="50">
        <v>0</v>
      </c>
      <c r="E65" s="49">
        <v>1910659</v>
      </c>
      <c r="F65" s="50">
        <v>2427</v>
      </c>
      <c r="G65" s="50"/>
      <c r="H65" s="50">
        <v>1413</v>
      </c>
      <c r="I65" s="50">
        <v>0</v>
      </c>
      <c r="J65" s="50">
        <v>0</v>
      </c>
      <c r="K65" s="50">
        <f t="shared" si="56"/>
        <v>1914499</v>
      </c>
      <c r="L65" s="54">
        <f>E65/K65</f>
        <v>0.99799425332684943</v>
      </c>
      <c r="M65" s="43"/>
      <c r="N65" s="24"/>
      <c r="P65" s="91"/>
      <c r="Q65" s="16" t="s">
        <v>11</v>
      </c>
      <c r="R65" s="60">
        <f t="shared" si="57"/>
        <v>0</v>
      </c>
      <c r="S65" s="60">
        <f t="shared" si="54"/>
        <v>0</v>
      </c>
      <c r="T65" s="59">
        <f t="shared" si="54"/>
        <v>0.19708308302443564</v>
      </c>
      <c r="U65" s="60">
        <f t="shared" si="54"/>
        <v>2.5034328077396613E-4</v>
      </c>
      <c r="V65" s="60">
        <f t="shared" si="54"/>
        <v>0</v>
      </c>
      <c r="W65" s="60">
        <f t="shared" si="54"/>
        <v>1.4574991995616569E-4</v>
      </c>
      <c r="X65" s="60">
        <f t="shared" si="54"/>
        <v>0</v>
      </c>
      <c r="Y65" s="60">
        <f t="shared" si="54"/>
        <v>0</v>
      </c>
      <c r="Z65" s="58">
        <f t="shared" si="58"/>
        <v>0.19747917622516578</v>
      </c>
      <c r="AB65" t="s">
        <v>44</v>
      </c>
      <c r="AC65">
        <f>(AC63-AC64)/1-AC64</f>
        <v>0.45493890686774385</v>
      </c>
      <c r="AE65" s="7">
        <f t="shared" si="59"/>
        <v>2796529</v>
      </c>
      <c r="AF65" s="7">
        <f t="shared" si="60"/>
        <v>2022503</v>
      </c>
      <c r="AG65" s="7">
        <f t="shared" si="61"/>
        <v>3828998</v>
      </c>
      <c r="AH65" s="7">
        <f t="shared" si="62"/>
        <v>3079085</v>
      </c>
      <c r="AI65" s="7">
        <f t="shared" si="63"/>
        <v>6199923</v>
      </c>
      <c r="AJ65" s="7">
        <f t="shared" si="64"/>
        <v>2701206</v>
      </c>
      <c r="AK65" s="7">
        <f t="shared" si="65"/>
        <v>2019425</v>
      </c>
      <c r="AL65" s="7">
        <f t="shared" si="66"/>
        <v>2363011</v>
      </c>
      <c r="AM65" s="7">
        <f t="shared" si="67"/>
        <v>25010680</v>
      </c>
      <c r="AO65" s="48">
        <f t="shared" si="68"/>
        <v>0</v>
      </c>
      <c r="AP65" s="48">
        <f t="shared" si="55"/>
        <v>0</v>
      </c>
      <c r="AQ65" s="48">
        <f t="shared" si="55"/>
        <v>2.8012602804173398E+19</v>
      </c>
      <c r="AR65" s="48">
        <f t="shared" si="55"/>
        <v>2.3009815289145076E+16</v>
      </c>
      <c r="AS65" s="48">
        <f t="shared" si="55"/>
        <v>0</v>
      </c>
      <c r="AT65" s="48">
        <f t="shared" si="55"/>
        <v>1.0309974076318068E+16</v>
      </c>
      <c r="AU65" s="48">
        <f t="shared" si="55"/>
        <v>0</v>
      </c>
      <c r="AV65" s="48">
        <f t="shared" si="55"/>
        <v>0</v>
      </c>
    </row>
    <row r="66" spans="1:48" x14ac:dyDescent="0.35">
      <c r="A66" s="91"/>
      <c r="B66" s="16" t="s">
        <v>3</v>
      </c>
      <c r="C66" s="50">
        <v>0</v>
      </c>
      <c r="D66" s="50">
        <v>0</v>
      </c>
      <c r="E66" s="50">
        <v>0</v>
      </c>
      <c r="F66" s="49">
        <v>1163524</v>
      </c>
      <c r="G66" s="50">
        <v>0</v>
      </c>
      <c r="H66" s="50">
        <v>1062</v>
      </c>
      <c r="I66" s="50">
        <v>0</v>
      </c>
      <c r="J66" s="50">
        <v>0</v>
      </c>
      <c r="K66" s="50">
        <f t="shared" si="56"/>
        <v>1164586</v>
      </c>
      <c r="L66" s="54">
        <f>F66/K66</f>
        <v>0.99908808795571991</v>
      </c>
      <c r="M66" s="43" t="s">
        <v>52</v>
      </c>
      <c r="N66">
        <f>((C63*(C71+K63))+(D64*(D71+K64))+(E65*(E71+K65))+(F66*(F71+K66))+(G67*(G71+K67))+(H68*(H71+K68))+(I69*(I71+K69))+(J70*(J71+K70)))</f>
        <v>49641055844198</v>
      </c>
      <c r="P66" s="91"/>
      <c r="Q66" s="16" t="s">
        <v>3</v>
      </c>
      <c r="R66" s="60">
        <f t="shared" si="57"/>
        <v>0</v>
      </c>
      <c r="S66" s="60">
        <f t="shared" si="54"/>
        <v>0</v>
      </c>
      <c r="T66" s="60">
        <f t="shared" si="54"/>
        <v>0</v>
      </c>
      <c r="U66" s="59">
        <f t="shared" si="54"/>
        <v>0.12001665241831402</v>
      </c>
      <c r="V66" s="60">
        <f t="shared" si="54"/>
        <v>0</v>
      </c>
      <c r="W66" s="60">
        <f t="shared" si="54"/>
        <v>1.0954452582692708E-4</v>
      </c>
      <c r="X66" s="60">
        <f t="shared" si="54"/>
        <v>0</v>
      </c>
      <c r="Y66" s="60">
        <f t="shared" si="54"/>
        <v>0</v>
      </c>
      <c r="Z66" s="58">
        <f t="shared" si="58"/>
        <v>0.12012619694414095</v>
      </c>
      <c r="AB66" s="42" t="s">
        <v>48</v>
      </c>
      <c r="AC66">
        <f>1/K71*(C63+D64+E65+F66+G67+H68+I69+J70)</f>
        <v>0.98617603784670527</v>
      </c>
      <c r="AE66" s="7">
        <f t="shared" si="59"/>
        <v>2046616</v>
      </c>
      <c r="AF66" s="7">
        <f t="shared" si="60"/>
        <v>1272590</v>
      </c>
      <c r="AG66" s="7">
        <f t="shared" si="61"/>
        <v>3079085</v>
      </c>
      <c r="AH66" s="7">
        <f t="shared" si="62"/>
        <v>2329172</v>
      </c>
      <c r="AI66" s="7">
        <f t="shared" si="63"/>
        <v>5450010</v>
      </c>
      <c r="AJ66" s="7">
        <f t="shared" si="64"/>
        <v>1951293</v>
      </c>
      <c r="AK66" s="7">
        <f t="shared" si="65"/>
        <v>1269512</v>
      </c>
      <c r="AL66" s="7">
        <f t="shared" si="66"/>
        <v>1613098</v>
      </c>
      <c r="AM66" s="7">
        <f t="shared" si="67"/>
        <v>19011376</v>
      </c>
      <c r="AO66" s="48">
        <f t="shared" si="68"/>
        <v>0</v>
      </c>
      <c r="AP66" s="48">
        <f t="shared" si="55"/>
        <v>0</v>
      </c>
      <c r="AQ66" s="48">
        <f t="shared" si="55"/>
        <v>0</v>
      </c>
      <c r="AR66" s="48">
        <f t="shared" si="55"/>
        <v>6.3121668072099185E+18</v>
      </c>
      <c r="AS66" s="48">
        <f t="shared" si="55"/>
        <v>0</v>
      </c>
      <c r="AT66" s="48">
        <f t="shared" si="55"/>
        <v>4043612122903638</v>
      </c>
      <c r="AU66" s="48">
        <f t="shared" si="55"/>
        <v>0</v>
      </c>
      <c r="AV66" s="48">
        <f t="shared" si="55"/>
        <v>0</v>
      </c>
    </row>
    <row r="67" spans="1:48" x14ac:dyDescent="0.35">
      <c r="A67" s="91"/>
      <c r="B67" s="16" t="s">
        <v>10</v>
      </c>
      <c r="C67" s="50">
        <v>43</v>
      </c>
      <c r="D67" s="50">
        <v>0</v>
      </c>
      <c r="E67" s="50">
        <v>3104</v>
      </c>
      <c r="F67" s="50">
        <v>1689</v>
      </c>
      <c r="G67" s="49">
        <v>4260481</v>
      </c>
      <c r="H67" s="50">
        <v>20093</v>
      </c>
      <c r="I67" s="50">
        <v>0</v>
      </c>
      <c r="J67" s="50">
        <v>14</v>
      </c>
      <c r="K67" s="50">
        <f t="shared" si="56"/>
        <v>4285424</v>
      </c>
      <c r="L67" s="54">
        <f>G67/K67</f>
        <v>0.99417957242970589</v>
      </c>
      <c r="M67" s="43" t="s">
        <v>55</v>
      </c>
      <c r="N67">
        <f>(1/K71)*((AC66*(1-AC66))/((1-AC67)*(1-AC67)))+((2*(1-AC66))*(2*AC66*AC67-AC68))/((1-AC67)*(1-AC67)*(1-AC67))+(((1-AC66)*(1-AC66))*(AC69-4*(AC67*AC67)))/((1-AC67)*(1-AC67)*(1-AC67)*(1-AC67))</f>
        <v>-4.8196301162187845E-4</v>
      </c>
      <c r="P67" s="91"/>
      <c r="Q67" s="16" t="s">
        <v>10</v>
      </c>
      <c r="R67" s="60">
        <f t="shared" si="57"/>
        <v>4.4354186540092886E-6</v>
      </c>
      <c r="S67" s="60">
        <f t="shared" si="54"/>
        <v>0</v>
      </c>
      <c r="T67" s="60">
        <f t="shared" si="54"/>
        <v>3.2017533725685652E-4</v>
      </c>
      <c r="U67" s="60">
        <f t="shared" si="54"/>
        <v>1.742191187586439E-4</v>
      </c>
      <c r="V67" s="59">
        <f t="shared" si="54"/>
        <v>0.43946550935935225</v>
      </c>
      <c r="W67" s="60">
        <f t="shared" si="54"/>
        <v>2.0725783026746191E-3</v>
      </c>
      <c r="X67" s="60">
        <f t="shared" si="54"/>
        <v>0</v>
      </c>
      <c r="Y67" s="60">
        <f t="shared" si="54"/>
        <v>1.4440897943286055E-6</v>
      </c>
      <c r="Z67" s="58">
        <f t="shared" si="58"/>
        <v>0.44203836162649074</v>
      </c>
      <c r="AB67" s="42" t="s">
        <v>45</v>
      </c>
      <c r="AC67" s="44">
        <f>(1/(K71*K71))*N64</f>
        <v>0.26561856548948071</v>
      </c>
      <c r="AE67" s="7">
        <f t="shared" si="59"/>
        <v>5167454</v>
      </c>
      <c r="AF67" s="7">
        <f t="shared" si="60"/>
        <v>4393428</v>
      </c>
      <c r="AG67" s="7">
        <f t="shared" si="61"/>
        <v>6199923</v>
      </c>
      <c r="AH67" s="7">
        <f t="shared" si="62"/>
        <v>5450010</v>
      </c>
      <c r="AI67" s="7">
        <f t="shared" si="63"/>
        <v>8570848</v>
      </c>
      <c r="AJ67" s="7">
        <f t="shared" si="64"/>
        <v>5072131</v>
      </c>
      <c r="AK67" s="7">
        <f t="shared" si="65"/>
        <v>4390350</v>
      </c>
      <c r="AL67" s="7">
        <f t="shared" si="66"/>
        <v>4733936</v>
      </c>
      <c r="AM67" s="7">
        <f t="shared" si="67"/>
        <v>43978080</v>
      </c>
      <c r="AO67" s="48">
        <f t="shared" si="68"/>
        <v>1148210976210988</v>
      </c>
      <c r="AP67" s="48">
        <f t="shared" si="55"/>
        <v>0</v>
      </c>
      <c r="AQ67" s="48">
        <f t="shared" si="55"/>
        <v>1.1931479631920362E+17</v>
      </c>
      <c r="AR67" s="48">
        <f t="shared" si="55"/>
        <v>5.0167706601168896E+16</v>
      </c>
      <c r="AS67" s="48">
        <f t="shared" si="55"/>
        <v>3.1297252895902925E+20</v>
      </c>
      <c r="AT67" s="48">
        <f t="shared" si="55"/>
        <v>5.16922823321168E+17</v>
      </c>
      <c r="AU67" s="48">
        <f t="shared" si="55"/>
        <v>0</v>
      </c>
      <c r="AV67" s="48">
        <f t="shared" si="55"/>
        <v>313742100729344</v>
      </c>
    </row>
    <row r="68" spans="1:48" x14ac:dyDescent="0.35">
      <c r="A68" s="91"/>
      <c r="B68" s="15" t="s">
        <v>13</v>
      </c>
      <c r="C68" s="50">
        <v>0</v>
      </c>
      <c r="D68" s="50">
        <v>0</v>
      </c>
      <c r="E68" s="50">
        <v>0</v>
      </c>
      <c r="F68" s="50">
        <v>10067</v>
      </c>
      <c r="G68" s="50">
        <v>0</v>
      </c>
      <c r="H68" s="49">
        <v>776640</v>
      </c>
      <c r="I68" s="50">
        <v>0</v>
      </c>
      <c r="J68" s="50">
        <v>0</v>
      </c>
      <c r="K68" s="50">
        <f t="shared" si="56"/>
        <v>786707</v>
      </c>
      <c r="L68" s="54">
        <f>H68/K68</f>
        <v>0.98720362218716751</v>
      </c>
      <c r="N68">
        <f>N67*-1</f>
        <v>4.8196301162187845E-4</v>
      </c>
      <c r="P68" s="91"/>
      <c r="Q68" s="15" t="s">
        <v>13</v>
      </c>
      <c r="R68" s="60">
        <f t="shared" si="57"/>
        <v>0</v>
      </c>
      <c r="S68" s="60">
        <f t="shared" si="54"/>
        <v>0</v>
      </c>
      <c r="T68" s="60">
        <f t="shared" si="54"/>
        <v>0</v>
      </c>
      <c r="U68" s="60">
        <f t="shared" si="54"/>
        <v>1.0384037113932909E-3</v>
      </c>
      <c r="V68" s="60">
        <f t="shared" si="54"/>
        <v>0</v>
      </c>
      <c r="W68" s="59">
        <f t="shared" si="54"/>
        <v>8.0109849847669154E-2</v>
      </c>
      <c r="X68" s="60">
        <f t="shared" si="54"/>
        <v>0</v>
      </c>
      <c r="Y68" s="60">
        <f t="shared" si="54"/>
        <v>0</v>
      </c>
      <c r="Z68" s="58">
        <f t="shared" si="58"/>
        <v>8.1148253559062439E-2</v>
      </c>
      <c r="AB68" s="42" t="s">
        <v>46</v>
      </c>
      <c r="AC68">
        <f>(1/(K71*K71))*((C63*(C71+K63))+(D64*(D71+K64))+(E65*(E71+K65))+(F66*(F71+K66))+(G67*(G71+K67))+(H68*(H71+K68))+(I69*(I71+K69))+(J70*(J71+K70)))</f>
        <v>0.52816952161477293</v>
      </c>
      <c r="AE68" s="7">
        <f t="shared" si="59"/>
        <v>1668737</v>
      </c>
      <c r="AF68" s="7">
        <f t="shared" si="60"/>
        <v>894711</v>
      </c>
      <c r="AG68" s="7">
        <f t="shared" si="61"/>
        <v>2701206</v>
      </c>
      <c r="AH68" s="7">
        <f t="shared" si="62"/>
        <v>1951293</v>
      </c>
      <c r="AI68" s="7">
        <f t="shared" si="63"/>
        <v>5072131</v>
      </c>
      <c r="AJ68" s="7">
        <f t="shared" si="64"/>
        <v>1573414</v>
      </c>
      <c r="AK68" s="7">
        <f t="shared" si="65"/>
        <v>891633</v>
      </c>
      <c r="AL68" s="7">
        <f t="shared" si="66"/>
        <v>1235219</v>
      </c>
      <c r="AM68" s="7">
        <f t="shared" si="67"/>
        <v>15988344</v>
      </c>
      <c r="AO68" s="48">
        <f t="shared" si="68"/>
        <v>0</v>
      </c>
      <c r="AP68" s="48">
        <f t="shared" si="55"/>
        <v>0</v>
      </c>
      <c r="AQ68" s="48">
        <f t="shared" si="55"/>
        <v>0</v>
      </c>
      <c r="AR68" s="48">
        <f t="shared" si="55"/>
        <v>3.833054919140388E+16</v>
      </c>
      <c r="AS68" s="48">
        <f t="shared" si="55"/>
        <v>0</v>
      </c>
      <c r="AT68" s="48">
        <f t="shared" si="55"/>
        <v>1.9226745377811494E+18</v>
      </c>
      <c r="AU68" s="48">
        <f t="shared" si="55"/>
        <v>0</v>
      </c>
      <c r="AV68" s="48">
        <f t="shared" si="55"/>
        <v>0</v>
      </c>
    </row>
    <row r="69" spans="1:48" x14ac:dyDescent="0.35">
      <c r="A69" s="91"/>
      <c r="B69" s="16" t="s">
        <v>1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49">
        <v>104926</v>
      </c>
      <c r="J69" s="50">
        <v>0</v>
      </c>
      <c r="K69" s="50">
        <f t="shared" si="56"/>
        <v>104926</v>
      </c>
      <c r="L69" s="54">
        <f>I69/K69</f>
        <v>1</v>
      </c>
      <c r="M69" s="43" t="s">
        <v>57</v>
      </c>
      <c r="N69">
        <f>SQRT(N68)</f>
        <v>2.1953655996709943E-2</v>
      </c>
      <c r="P69" s="91"/>
      <c r="Q69" s="16" t="s">
        <v>1</v>
      </c>
      <c r="R69" s="60">
        <f t="shared" si="57"/>
        <v>0</v>
      </c>
      <c r="S69" s="60">
        <f t="shared" si="54"/>
        <v>0</v>
      </c>
      <c r="T69" s="60">
        <f t="shared" si="54"/>
        <v>0</v>
      </c>
      <c r="U69" s="60">
        <f t="shared" si="54"/>
        <v>0</v>
      </c>
      <c r="V69" s="60">
        <f t="shared" si="54"/>
        <v>0</v>
      </c>
      <c r="W69" s="60">
        <f t="shared" si="54"/>
        <v>0</v>
      </c>
      <c r="X69" s="59">
        <f t="shared" si="54"/>
        <v>1.0823040411408804E-2</v>
      </c>
      <c r="Y69" s="60">
        <f t="shared" si="54"/>
        <v>0</v>
      </c>
      <c r="Z69" s="58">
        <f t="shared" si="58"/>
        <v>1.0823040411408804E-2</v>
      </c>
      <c r="AB69" s="42" t="s">
        <v>47</v>
      </c>
      <c r="AC69" s="45">
        <f>(1/(K71*K71*K71))*AO63</f>
        <v>2.9845645066889398E-3</v>
      </c>
      <c r="AE69" s="7">
        <f t="shared" si="59"/>
        <v>986956</v>
      </c>
      <c r="AF69" s="7">
        <f t="shared" si="60"/>
        <v>212930</v>
      </c>
      <c r="AG69" s="7">
        <f t="shared" si="61"/>
        <v>2019425</v>
      </c>
      <c r="AH69" s="7">
        <f t="shared" si="62"/>
        <v>1269512</v>
      </c>
      <c r="AI69" s="7">
        <f t="shared" si="63"/>
        <v>4390350</v>
      </c>
      <c r="AJ69" s="7">
        <f t="shared" si="64"/>
        <v>891633</v>
      </c>
      <c r="AK69" s="7">
        <f t="shared" si="65"/>
        <v>209852</v>
      </c>
      <c r="AL69" s="7">
        <f t="shared" si="66"/>
        <v>553438</v>
      </c>
      <c r="AM69" s="7">
        <f t="shared" si="67"/>
        <v>10534096</v>
      </c>
      <c r="AO69" s="48">
        <f t="shared" si="68"/>
        <v>0</v>
      </c>
      <c r="AP69" s="48">
        <f t="shared" si="55"/>
        <v>0</v>
      </c>
      <c r="AQ69" s="48">
        <f t="shared" si="55"/>
        <v>0</v>
      </c>
      <c r="AR69" s="48">
        <f t="shared" si="55"/>
        <v>0</v>
      </c>
      <c r="AS69" s="48">
        <f t="shared" si="55"/>
        <v>0</v>
      </c>
      <c r="AT69" s="48">
        <f t="shared" si="55"/>
        <v>0</v>
      </c>
      <c r="AU69" s="48">
        <f t="shared" si="55"/>
        <v>4620716698139104</v>
      </c>
      <c r="AV69" s="48">
        <f t="shared" si="55"/>
        <v>0</v>
      </c>
    </row>
    <row r="70" spans="1:48" x14ac:dyDescent="0.35">
      <c r="A70" s="91"/>
      <c r="B70" s="16" t="s">
        <v>2</v>
      </c>
      <c r="C70" s="50">
        <v>78752</v>
      </c>
      <c r="D70" s="51">
        <v>0</v>
      </c>
      <c r="E70" s="50">
        <v>0</v>
      </c>
      <c r="F70" s="50">
        <v>0</v>
      </c>
      <c r="G70" s="50">
        <v>7</v>
      </c>
      <c r="H70" s="50">
        <v>6621</v>
      </c>
      <c r="I70" s="50">
        <v>0</v>
      </c>
      <c r="J70" s="49">
        <v>363132</v>
      </c>
      <c r="K70" s="50">
        <f t="shared" si="56"/>
        <v>448512</v>
      </c>
      <c r="L70" s="54">
        <f>J70/K70</f>
        <v>0.80963720034246578</v>
      </c>
      <c r="P70" s="91"/>
      <c r="Q70" s="16" t="s">
        <v>2</v>
      </c>
      <c r="R70" s="60">
        <f t="shared" si="57"/>
        <v>8.1232113916404527E-3</v>
      </c>
      <c r="S70" s="60">
        <f t="shared" si="54"/>
        <v>0</v>
      </c>
      <c r="T70" s="60">
        <f t="shared" si="54"/>
        <v>0</v>
      </c>
      <c r="U70" s="60">
        <f t="shared" si="54"/>
        <v>0</v>
      </c>
      <c r="V70" s="60">
        <f t="shared" si="54"/>
        <v>7.2204489716430274E-7</v>
      </c>
      <c r="W70" s="60">
        <f t="shared" si="54"/>
        <v>6.8295132344640692E-4</v>
      </c>
      <c r="X70" s="60">
        <f t="shared" si="54"/>
        <v>0</v>
      </c>
      <c r="Y70" s="59">
        <f t="shared" si="54"/>
        <v>3.7456801085295373E-2</v>
      </c>
      <c r="Z70" s="58">
        <f>SUM(R70:Y70)</f>
        <v>4.6263685845279394E-2</v>
      </c>
      <c r="AB70" s="42" t="s">
        <v>56</v>
      </c>
      <c r="AC70">
        <f>AC65/N69</f>
        <v>20.722694522312032</v>
      </c>
      <c r="AE70" s="7">
        <f t="shared" si="59"/>
        <v>1330542</v>
      </c>
      <c r="AF70" s="7">
        <f t="shared" si="60"/>
        <v>556516</v>
      </c>
      <c r="AG70" s="7">
        <f t="shared" si="61"/>
        <v>2363011</v>
      </c>
      <c r="AH70" s="7">
        <f t="shared" si="62"/>
        <v>1613098</v>
      </c>
      <c r="AI70" s="7">
        <f t="shared" si="63"/>
        <v>4733936</v>
      </c>
      <c r="AJ70" s="7">
        <f t="shared" si="64"/>
        <v>1235219</v>
      </c>
      <c r="AK70" s="7">
        <f t="shared" si="65"/>
        <v>553438</v>
      </c>
      <c r="AL70" s="7">
        <f t="shared" si="66"/>
        <v>897024</v>
      </c>
      <c r="AM70" s="7">
        <f t="shared" si="67"/>
        <v>13282784</v>
      </c>
      <c r="AO70" s="48">
        <f t="shared" si="68"/>
        <v>1.3941797426794253E+17</v>
      </c>
      <c r="AP70" s="48">
        <f t="shared" si="55"/>
        <v>0</v>
      </c>
      <c r="AQ70" s="48">
        <f t="shared" si="55"/>
        <v>0</v>
      </c>
      <c r="AR70" s="48">
        <f t="shared" si="55"/>
        <v>0</v>
      </c>
      <c r="AS70" s="48">
        <f t="shared" si="55"/>
        <v>156871050364672</v>
      </c>
      <c r="AT70" s="48">
        <f t="shared" si="55"/>
        <v>1.010209654007978E+16</v>
      </c>
      <c r="AU70" s="48">
        <f t="shared" si="55"/>
        <v>0</v>
      </c>
      <c r="AV70" s="48">
        <f t="shared" si="55"/>
        <v>2.9219491060855603E+17</v>
      </c>
    </row>
    <row r="71" spans="1:48" x14ac:dyDescent="0.35">
      <c r="A71" s="85"/>
      <c r="B71" s="4" t="s">
        <v>22</v>
      </c>
      <c r="C71" s="50">
        <f>SUM(C63:C70)</f>
        <v>952683</v>
      </c>
      <c r="D71" s="50">
        <f t="shared" ref="D71:J71" si="69">SUM(D63:D70)</f>
        <v>107419</v>
      </c>
      <c r="E71" s="50">
        <f t="shared" si="69"/>
        <v>1914816</v>
      </c>
      <c r="F71" s="50">
        <f t="shared" si="69"/>
        <v>1183614</v>
      </c>
      <c r="G71" s="50">
        <f t="shared" si="69"/>
        <v>4260840</v>
      </c>
      <c r="H71" s="50">
        <f t="shared" si="69"/>
        <v>807244</v>
      </c>
      <c r="I71" s="50">
        <f t="shared" si="69"/>
        <v>104926</v>
      </c>
      <c r="J71" s="50">
        <f t="shared" si="69"/>
        <v>363146</v>
      </c>
      <c r="K71" s="52">
        <f>SUM(C71:J71)</f>
        <v>9694688</v>
      </c>
      <c r="L71" s="53"/>
      <c r="P71" s="85"/>
      <c r="Q71" s="4" t="s">
        <v>22</v>
      </c>
      <c r="R71" s="58">
        <f>SUM(R63:R70)</f>
        <v>9.8268556966454201E-2</v>
      </c>
      <c r="S71" s="58">
        <f t="shared" ref="S71:Z71" si="70">SUM(S63:S70)</f>
        <v>1.108019154407032E-2</v>
      </c>
      <c r="T71" s="58">
        <f t="shared" si="70"/>
        <v>0.19751187454408023</v>
      </c>
      <c r="U71" s="58">
        <f t="shared" si="70"/>
        <v>0.12208892127317557</v>
      </c>
      <c r="V71" s="58">
        <f t="shared" si="70"/>
        <v>0.43950253994764965</v>
      </c>
      <c r="W71" s="58">
        <f t="shared" si="70"/>
        <v>8.3266630138071493E-2</v>
      </c>
      <c r="X71" s="58">
        <f t="shared" si="70"/>
        <v>1.0823040411408804E-2</v>
      </c>
      <c r="Y71" s="58">
        <f t="shared" si="70"/>
        <v>3.7458245175089701E-2</v>
      </c>
      <c r="Z71" s="61">
        <f t="shared" si="70"/>
        <v>1</v>
      </c>
      <c r="AM71" s="46"/>
    </row>
    <row r="72" spans="1:48" x14ac:dyDescent="0.35">
      <c r="A72" s="92" t="s">
        <v>35</v>
      </c>
      <c r="B72" s="93"/>
      <c r="C72" s="54">
        <f>C63/C71</f>
        <v>0.91729148100679869</v>
      </c>
      <c r="D72" s="54">
        <f>D64/D71</f>
        <v>1</v>
      </c>
      <c r="E72" s="54">
        <f>E65/E71</f>
        <v>0.99782903422574287</v>
      </c>
      <c r="F72" s="54">
        <f>F66/F71</f>
        <v>0.98302656102411767</v>
      </c>
      <c r="G72" s="54">
        <f>G67/G71</f>
        <v>0.99991574431332786</v>
      </c>
      <c r="H72" s="54">
        <f>H68/H71</f>
        <v>0.96208829052925759</v>
      </c>
      <c r="I72" s="54">
        <f>I69/I71</f>
        <v>1</v>
      </c>
      <c r="J72" s="54">
        <f>J70/J71</f>
        <v>0.99996144801264508</v>
      </c>
      <c r="K72" s="53"/>
      <c r="L72" s="53"/>
    </row>
    <row r="73" spans="1:48" ht="18.5" x14ac:dyDescent="0.45">
      <c r="A73" s="25"/>
      <c r="B73" s="26"/>
      <c r="C73" s="17"/>
      <c r="D73" s="17"/>
      <c r="E73" s="17"/>
      <c r="F73" s="17"/>
      <c r="G73" s="17"/>
      <c r="H73" s="17"/>
      <c r="I73" s="17"/>
      <c r="J73" s="17"/>
      <c r="K73" s="17"/>
      <c r="L73" s="36" t="s">
        <v>37</v>
      </c>
      <c r="M73" s="22">
        <f>(C63+D64+E65+F66+G67+H68+I69+J70)/K71</f>
        <v>0.98617603784670538</v>
      </c>
    </row>
    <row r="74" spans="1:48" ht="21" x14ac:dyDescent="0.5">
      <c r="B74" s="23" t="s">
        <v>87</v>
      </c>
      <c r="G74" s="78">
        <f>G71-K97</f>
        <v>0</v>
      </c>
      <c r="L74" s="3"/>
    </row>
    <row r="75" spans="1:48" x14ac:dyDescent="0.35">
      <c r="L75" s="3"/>
    </row>
    <row r="76" spans="1:48" x14ac:dyDescent="0.35">
      <c r="A76" s="84" t="s">
        <v>72</v>
      </c>
      <c r="B76" s="80">
        <v>2013</v>
      </c>
      <c r="C76" s="81"/>
      <c r="D76" s="81"/>
      <c r="E76" s="81"/>
      <c r="F76" s="81"/>
      <c r="G76" s="81"/>
      <c r="H76" s="81"/>
      <c r="I76" s="81"/>
      <c r="J76" s="81"/>
      <c r="K76" s="81"/>
      <c r="L76" s="86" t="s">
        <v>36</v>
      </c>
      <c r="P76" s="87" t="s">
        <v>72</v>
      </c>
      <c r="Q76" s="80">
        <v>2013</v>
      </c>
      <c r="R76" s="81"/>
      <c r="S76" s="81"/>
      <c r="T76" s="81"/>
      <c r="U76" s="81"/>
      <c r="V76" s="81"/>
      <c r="W76" s="81"/>
      <c r="X76" s="81"/>
      <c r="Y76" s="81"/>
      <c r="Z76" s="82"/>
    </row>
    <row r="77" spans="1:48" x14ac:dyDescent="0.35">
      <c r="A77" s="85"/>
      <c r="B77" s="7"/>
      <c r="C77" s="7" t="s">
        <v>8</v>
      </c>
      <c r="D77" s="7" t="s">
        <v>0</v>
      </c>
      <c r="E77" s="7" t="s">
        <v>11</v>
      </c>
      <c r="F77" s="7" t="s">
        <v>3</v>
      </c>
      <c r="G77" s="7" t="s">
        <v>10</v>
      </c>
      <c r="H77" s="7" t="s">
        <v>19</v>
      </c>
      <c r="I77" s="7" t="s">
        <v>20</v>
      </c>
      <c r="J77" s="7" t="s">
        <v>2</v>
      </c>
      <c r="K77" s="62" t="s">
        <v>68</v>
      </c>
      <c r="L77" s="86"/>
      <c r="P77" s="88"/>
      <c r="Q77" s="7"/>
      <c r="R77" s="7" t="s">
        <v>8</v>
      </c>
      <c r="S77" s="7" t="s">
        <v>0</v>
      </c>
      <c r="T77" s="7" t="s">
        <v>11</v>
      </c>
      <c r="U77" s="7" t="s">
        <v>3</v>
      </c>
      <c r="V77" s="7" t="s">
        <v>10</v>
      </c>
      <c r="W77" s="7" t="s">
        <v>19</v>
      </c>
      <c r="X77" s="7" t="s">
        <v>20</v>
      </c>
      <c r="Y77" s="7" t="s">
        <v>2</v>
      </c>
      <c r="Z77" s="62" t="s">
        <v>68</v>
      </c>
      <c r="AE77" s="89" t="s">
        <v>53</v>
      </c>
      <c r="AF77" s="89"/>
      <c r="AG77" s="89"/>
      <c r="AH77" s="89"/>
      <c r="AI77" s="89"/>
      <c r="AJ77" s="89"/>
      <c r="AK77" s="89"/>
      <c r="AL77" s="89"/>
      <c r="AM77" s="89"/>
      <c r="AO77" s="90" t="s">
        <v>54</v>
      </c>
      <c r="AP77" s="90"/>
      <c r="AQ77" s="90"/>
      <c r="AR77" s="90"/>
      <c r="AS77" s="90"/>
      <c r="AT77" s="90"/>
      <c r="AU77" s="90"/>
      <c r="AV77" s="90"/>
    </row>
    <row r="78" spans="1:48" x14ac:dyDescent="0.35">
      <c r="A78" s="84">
        <v>2004</v>
      </c>
      <c r="B78" s="15" t="s">
        <v>8</v>
      </c>
      <c r="C78" s="49">
        <v>847138</v>
      </c>
      <c r="D78" s="50">
        <v>0</v>
      </c>
      <c r="E78" s="50">
        <v>0</v>
      </c>
      <c r="F78" s="50">
        <v>16146</v>
      </c>
      <c r="G78" s="50">
        <v>9194</v>
      </c>
      <c r="H78" s="50">
        <v>2705</v>
      </c>
      <c r="I78" s="50">
        <v>0</v>
      </c>
      <c r="J78" s="50">
        <v>6847</v>
      </c>
      <c r="K78" s="50">
        <f>SUM(C78:J78)</f>
        <v>882030</v>
      </c>
      <c r="L78" s="30">
        <f>C78/K78</f>
        <v>0.96044125483260212</v>
      </c>
      <c r="M78" s="43" t="s">
        <v>49</v>
      </c>
      <c r="N78">
        <f>C78+D79+E80+F81+G82+H83+I84+J85</f>
        <v>9414370</v>
      </c>
      <c r="P78" s="84">
        <v>2004</v>
      </c>
      <c r="Q78" s="58" t="s">
        <v>8</v>
      </c>
      <c r="R78" s="59">
        <f>C78/$K$24</f>
        <v>8.7381667156281873E-2</v>
      </c>
      <c r="S78" s="60">
        <f t="shared" ref="S78:Y85" si="71">D78/$K$24</f>
        <v>0</v>
      </c>
      <c r="T78" s="60">
        <f t="shared" si="71"/>
        <v>0</v>
      </c>
      <c r="U78" s="60">
        <f t="shared" si="71"/>
        <v>1.6654481299449761E-3</v>
      </c>
      <c r="V78" s="60">
        <f t="shared" si="71"/>
        <v>9.483543977897999E-4</v>
      </c>
      <c r="W78" s="60">
        <f t="shared" si="71"/>
        <v>2.7901877811849126E-4</v>
      </c>
      <c r="X78" s="60">
        <f t="shared" si="71"/>
        <v>0</v>
      </c>
      <c r="Y78" s="60">
        <f t="shared" si="71"/>
        <v>7.0626305869771156E-4</v>
      </c>
      <c r="Z78" s="58">
        <f>SUM(R78:Y78)</f>
        <v>9.0980751520832848E-2</v>
      </c>
      <c r="AB78" t="s">
        <v>42</v>
      </c>
      <c r="AC78">
        <f>R78+S79+T80+U81+V82+W83+X84+Y85</f>
        <v>0.97108540264524235</v>
      </c>
      <c r="AE78" s="7">
        <f>$C$24+K78</f>
        <v>1764060</v>
      </c>
      <c r="AF78" s="7">
        <f>$D$24+K78</f>
        <v>990034</v>
      </c>
      <c r="AG78" s="7">
        <f>$E$24+K78</f>
        <v>2796529</v>
      </c>
      <c r="AH78" s="7">
        <f>$F$24+K78</f>
        <v>2046616</v>
      </c>
      <c r="AI78" s="7">
        <f>$G$24+K78</f>
        <v>5167454</v>
      </c>
      <c r="AJ78" s="7">
        <f>$H$24+K78</f>
        <v>1668737</v>
      </c>
      <c r="AK78" s="7">
        <f>$I$24+K78</f>
        <v>986956</v>
      </c>
      <c r="AL78" s="7">
        <f>$J$24+K78</f>
        <v>1330542</v>
      </c>
      <c r="AM78" s="7">
        <f>SUM(AE78:AL78)</f>
        <v>16750928</v>
      </c>
      <c r="AO78" s="48">
        <f>C78*(AE78*AE78)</f>
        <v>2.6362152512695368E+18</v>
      </c>
      <c r="AP78" s="48">
        <f t="shared" ref="AP78:AV85" si="72">D78*(AF78*AF78)</f>
        <v>0</v>
      </c>
      <c r="AQ78" s="48">
        <f t="shared" si="72"/>
        <v>0</v>
      </c>
      <c r="AR78" s="48">
        <f t="shared" si="72"/>
        <v>6.7629733832808576E+16</v>
      </c>
      <c r="AS78" s="48">
        <f t="shared" si="72"/>
        <v>2.455035282624145E+17</v>
      </c>
      <c r="AT78" s="48">
        <f t="shared" si="72"/>
        <v>7532567988832145</v>
      </c>
      <c r="AU78" s="48">
        <f t="shared" si="72"/>
        <v>0</v>
      </c>
      <c r="AV78" s="48">
        <f t="shared" si="72"/>
        <v>1.2121531768242108E+16</v>
      </c>
    </row>
    <row r="79" spans="1:48" x14ac:dyDescent="0.35">
      <c r="A79" s="91"/>
      <c r="B79" s="16" t="s">
        <v>0</v>
      </c>
      <c r="C79" s="50">
        <v>0</v>
      </c>
      <c r="D79" s="49">
        <v>107212</v>
      </c>
      <c r="E79" s="50">
        <v>0</v>
      </c>
      <c r="F79" s="65">
        <v>94</v>
      </c>
      <c r="G79" s="50">
        <v>0</v>
      </c>
      <c r="H79" s="50">
        <v>698</v>
      </c>
      <c r="I79" s="50">
        <v>0</v>
      </c>
      <c r="J79" s="51">
        <v>0</v>
      </c>
      <c r="K79" s="50">
        <f t="shared" ref="K79:K85" si="73">SUM(C79:J79)</f>
        <v>108004</v>
      </c>
      <c r="L79" s="30">
        <f>D79/K79</f>
        <v>0.99266693826154584</v>
      </c>
      <c r="M79" s="43" t="s">
        <v>51</v>
      </c>
      <c r="N79" s="24">
        <f>C86*K78+D86*K79+E86*K80+F86*K81+G86*K82+H86*K83+I86*K84+J86*K85</f>
        <v>24829350324659</v>
      </c>
      <c r="P79" s="91"/>
      <c r="Q79" s="58" t="s">
        <v>0</v>
      </c>
      <c r="R79" s="60">
        <f t="shared" ref="R79:R85" si="74">C79/$K$24</f>
        <v>0</v>
      </c>
      <c r="S79" s="59">
        <f t="shared" si="71"/>
        <v>1.1058839644968461E-2</v>
      </c>
      <c r="T79" s="60">
        <f t="shared" si="71"/>
        <v>0</v>
      </c>
      <c r="U79" s="60">
        <f t="shared" si="71"/>
        <v>9.696031476206351E-6</v>
      </c>
      <c r="V79" s="60">
        <f t="shared" si="71"/>
        <v>0</v>
      </c>
      <c r="W79" s="60">
        <f t="shared" si="71"/>
        <v>7.1998191174383328E-5</v>
      </c>
      <c r="X79" s="60">
        <f t="shared" si="71"/>
        <v>0</v>
      </c>
      <c r="Y79" s="60">
        <f t="shared" si="71"/>
        <v>0</v>
      </c>
      <c r="Z79" s="58">
        <f t="shared" ref="Z79:Z84" si="75">SUM(R79:Y79)</f>
        <v>1.1140533867619052E-2</v>
      </c>
      <c r="AB79" t="s">
        <v>43</v>
      </c>
      <c r="AC79">
        <f>R86*Z78+S86*Z79+T86*Z80+U86*Z81+V86*Z82+W86*Z83+X86*Z84+Y86*Z85</f>
        <v>0.26417862916011114</v>
      </c>
      <c r="AE79" s="7">
        <f t="shared" ref="AE79:AE85" si="76">$C$24+K79</f>
        <v>990034</v>
      </c>
      <c r="AF79" s="7">
        <f t="shared" ref="AF79:AF85" si="77">$D$24+K79</f>
        <v>216008</v>
      </c>
      <c r="AG79" s="7">
        <f t="shared" ref="AG79:AG85" si="78">$E$24+K79</f>
        <v>2022503</v>
      </c>
      <c r="AH79" s="7">
        <f t="shared" ref="AH79:AH85" si="79">$F$24+K79</f>
        <v>1272590</v>
      </c>
      <c r="AI79" s="7">
        <f t="shared" ref="AI79:AI85" si="80">$G$24+K79</f>
        <v>4393428</v>
      </c>
      <c r="AJ79" s="7">
        <f t="shared" ref="AJ79:AJ85" si="81">$H$24+K79</f>
        <v>894711</v>
      </c>
      <c r="AK79" s="7">
        <f t="shared" ref="AK79:AK85" si="82">$I$24+K79</f>
        <v>212930</v>
      </c>
      <c r="AL79" s="7">
        <f t="shared" ref="AL79:AL85" si="83">$J$24+K79</f>
        <v>556516</v>
      </c>
      <c r="AM79" s="7">
        <f t="shared" ref="AM79:AM85" si="84">SUM(AE79:AL79)</f>
        <v>10558720</v>
      </c>
      <c r="AO79" s="48">
        <f t="shared" ref="AO79:AO85" si="85">C79*(AE79*AE79)</f>
        <v>0</v>
      </c>
      <c r="AP79" s="48">
        <f t="shared" si="72"/>
        <v>5002453603533568</v>
      </c>
      <c r="AQ79" s="48">
        <f t="shared" si="72"/>
        <v>0</v>
      </c>
      <c r="AR79" s="48">
        <f t="shared" si="72"/>
        <v>152231618961400</v>
      </c>
      <c r="AS79" s="48">
        <f t="shared" si="72"/>
        <v>0</v>
      </c>
      <c r="AT79" s="48">
        <f t="shared" si="72"/>
        <v>558754425917658</v>
      </c>
      <c r="AU79" s="48">
        <f t="shared" si="72"/>
        <v>0</v>
      </c>
      <c r="AV79" s="48">
        <f t="shared" si="72"/>
        <v>0</v>
      </c>
    </row>
    <row r="80" spans="1:48" x14ac:dyDescent="0.35">
      <c r="A80" s="91"/>
      <c r="B80" s="16" t="s">
        <v>11</v>
      </c>
      <c r="C80" s="50">
        <v>23</v>
      </c>
      <c r="D80" s="50">
        <v>0</v>
      </c>
      <c r="E80" s="49">
        <v>1881031</v>
      </c>
      <c r="F80" s="50">
        <v>5637</v>
      </c>
      <c r="G80" s="50">
        <v>118</v>
      </c>
      <c r="H80" s="50">
        <v>27690</v>
      </c>
      <c r="I80" s="50">
        <v>0</v>
      </c>
      <c r="J80" s="50">
        <v>0</v>
      </c>
      <c r="K80" s="50">
        <f t="shared" si="73"/>
        <v>1914499</v>
      </c>
      <c r="L80" s="30">
        <f>E80/K80</f>
        <v>0.98251866415182254</v>
      </c>
      <c r="P80" s="91"/>
      <c r="Q80" s="58" t="s">
        <v>11</v>
      </c>
      <c r="R80" s="60">
        <f t="shared" si="74"/>
        <v>2.3724332335398519E-6</v>
      </c>
      <c r="S80" s="60">
        <f t="shared" si="71"/>
        <v>0</v>
      </c>
      <c r="T80" s="59">
        <f t="shared" si="71"/>
        <v>0.19402697642255223</v>
      </c>
      <c r="U80" s="60">
        <f t="shared" si="71"/>
        <v>5.8145244075931066E-4</v>
      </c>
      <c r="V80" s="60">
        <f t="shared" si="71"/>
        <v>1.2171613980769676E-5</v>
      </c>
      <c r="W80" s="60">
        <f t="shared" si="71"/>
        <v>2.8562033146399346E-3</v>
      </c>
      <c r="X80" s="60">
        <f t="shared" si="71"/>
        <v>0</v>
      </c>
      <c r="Y80" s="60">
        <f t="shared" si="71"/>
        <v>0</v>
      </c>
      <c r="Z80" s="58">
        <f t="shared" si="75"/>
        <v>0.19747917622516575</v>
      </c>
      <c r="AB80" t="s">
        <v>44</v>
      </c>
      <c r="AC80">
        <f>(AC78-AC79)/1-AC79</f>
        <v>0.44272814432502006</v>
      </c>
      <c r="AE80" s="7">
        <f t="shared" si="76"/>
        <v>2796529</v>
      </c>
      <c r="AF80" s="7">
        <f t="shared" si="77"/>
        <v>2022503</v>
      </c>
      <c r="AG80" s="7">
        <f t="shared" si="78"/>
        <v>3828998</v>
      </c>
      <c r="AH80" s="7">
        <f t="shared" si="79"/>
        <v>3079085</v>
      </c>
      <c r="AI80" s="7">
        <f t="shared" si="80"/>
        <v>6199923</v>
      </c>
      <c r="AJ80" s="7">
        <f t="shared" si="81"/>
        <v>2701206</v>
      </c>
      <c r="AK80" s="7">
        <f t="shared" si="82"/>
        <v>2019425</v>
      </c>
      <c r="AL80" s="7">
        <f t="shared" si="83"/>
        <v>2363011</v>
      </c>
      <c r="AM80" s="7">
        <f t="shared" si="84"/>
        <v>25010680</v>
      </c>
      <c r="AO80" s="48">
        <f t="shared" si="85"/>
        <v>179873212300343</v>
      </c>
      <c r="AP80" s="48">
        <f t="shared" si="72"/>
        <v>0</v>
      </c>
      <c r="AQ80" s="48">
        <f t="shared" si="72"/>
        <v>2.7578220009607729E+19</v>
      </c>
      <c r="AR80" s="48">
        <f t="shared" si="72"/>
        <v>5.3443069132637328E+16</v>
      </c>
      <c r="AS80" s="48">
        <f t="shared" si="72"/>
        <v>4535807334299622</v>
      </c>
      <c r="AT80" s="48">
        <f t="shared" si="72"/>
        <v>2.0204046862933283E+17</v>
      </c>
      <c r="AU80" s="48">
        <f t="shared" si="72"/>
        <v>0</v>
      </c>
      <c r="AV80" s="48">
        <f t="shared" si="72"/>
        <v>0</v>
      </c>
    </row>
    <row r="81" spans="1:48" x14ac:dyDescent="0.35">
      <c r="A81" s="91"/>
      <c r="B81" s="16" t="s">
        <v>3</v>
      </c>
      <c r="C81" s="50">
        <v>24062</v>
      </c>
      <c r="D81" s="50">
        <v>0</v>
      </c>
      <c r="E81" s="50">
        <v>7</v>
      </c>
      <c r="F81" s="49">
        <v>1112387</v>
      </c>
      <c r="G81" s="50">
        <v>2942</v>
      </c>
      <c r="H81" s="50">
        <v>25188</v>
      </c>
      <c r="I81" s="50">
        <v>0</v>
      </c>
      <c r="J81" s="50">
        <v>0</v>
      </c>
      <c r="K81" s="50">
        <f t="shared" si="73"/>
        <v>1164586</v>
      </c>
      <c r="L81" s="30">
        <f>F81/K81</f>
        <v>0.95517806327742216</v>
      </c>
      <c r="M81" s="43" t="s">
        <v>52</v>
      </c>
      <c r="N81">
        <f>((C78*(C86+K78))+(D79*(D86+K79))+(E80*(E86+K80))+(F81*(F86+K81))+(G82*(G86+K82))+(H83*(H86+K83))+(I84*(I86+K84))+(J85*(J86+K85)))</f>
        <v>48883884764696</v>
      </c>
      <c r="P81" s="91"/>
      <c r="Q81" s="58" t="s">
        <v>3</v>
      </c>
      <c r="R81" s="60">
        <f t="shared" si="74"/>
        <v>2.4819777593667789E-3</v>
      </c>
      <c r="S81" s="60">
        <f t="shared" si="71"/>
        <v>0</v>
      </c>
      <c r="T81" s="60">
        <f t="shared" si="71"/>
        <v>7.2204489716430274E-7</v>
      </c>
      <c r="U81" s="59">
        <f t="shared" si="71"/>
        <v>0.11474190814598675</v>
      </c>
      <c r="V81" s="60">
        <f t="shared" si="71"/>
        <v>3.0346515535105412E-4</v>
      </c>
      <c r="W81" s="60">
        <f t="shared" si="71"/>
        <v>2.5981238385392085E-3</v>
      </c>
      <c r="X81" s="60">
        <f t="shared" si="71"/>
        <v>0</v>
      </c>
      <c r="Y81" s="60">
        <f t="shared" si="71"/>
        <v>0</v>
      </c>
      <c r="Z81" s="58">
        <f t="shared" si="75"/>
        <v>0.12012619694414095</v>
      </c>
      <c r="AB81" s="42" t="s">
        <v>48</v>
      </c>
      <c r="AC81">
        <f>1/K86*(C78+D79+E80+F81+G82+H83+I84+J85)</f>
        <v>0.97108540264524246</v>
      </c>
      <c r="AE81" s="7">
        <f t="shared" si="76"/>
        <v>2046616</v>
      </c>
      <c r="AF81" s="7">
        <f t="shared" si="77"/>
        <v>1272590</v>
      </c>
      <c r="AG81" s="7">
        <f t="shared" si="78"/>
        <v>3079085</v>
      </c>
      <c r="AH81" s="7">
        <f t="shared" si="79"/>
        <v>2329172</v>
      </c>
      <c r="AI81" s="7">
        <f t="shared" si="80"/>
        <v>5450010</v>
      </c>
      <c r="AJ81" s="7">
        <f t="shared" si="81"/>
        <v>1951293</v>
      </c>
      <c r="AK81" s="7">
        <f t="shared" si="82"/>
        <v>1269512</v>
      </c>
      <c r="AL81" s="7">
        <f t="shared" si="83"/>
        <v>1613098</v>
      </c>
      <c r="AM81" s="7">
        <f t="shared" si="84"/>
        <v>19011376</v>
      </c>
      <c r="AO81" s="48">
        <f t="shared" si="85"/>
        <v>1.0078698473213427E+17</v>
      </c>
      <c r="AP81" s="48">
        <f t="shared" si="72"/>
        <v>0</v>
      </c>
      <c r="AQ81" s="48">
        <f t="shared" si="72"/>
        <v>66365351060575</v>
      </c>
      <c r="AR81" s="48">
        <f t="shared" si="72"/>
        <v>6.0347464239429693E+18</v>
      </c>
      <c r="AS81" s="48">
        <f t="shared" si="72"/>
        <v>8.7385075678294208E+16</v>
      </c>
      <c r="AT81" s="48">
        <f t="shared" si="72"/>
        <v>9.5904427638132608E+16</v>
      </c>
      <c r="AU81" s="48">
        <f t="shared" si="72"/>
        <v>0</v>
      </c>
      <c r="AV81" s="48">
        <f t="shared" si="72"/>
        <v>0</v>
      </c>
    </row>
    <row r="82" spans="1:48" x14ac:dyDescent="0.35">
      <c r="A82" s="91"/>
      <c r="B82" s="16" t="s">
        <v>10</v>
      </c>
      <c r="C82" s="50">
        <v>431</v>
      </c>
      <c r="D82" s="50">
        <v>0</v>
      </c>
      <c r="E82" s="50">
        <v>3113</v>
      </c>
      <c r="F82" s="50">
        <v>5492</v>
      </c>
      <c r="G82" s="49">
        <v>4221240</v>
      </c>
      <c r="H82" s="50">
        <v>54955</v>
      </c>
      <c r="I82" s="50">
        <v>0</v>
      </c>
      <c r="J82" s="50">
        <v>193</v>
      </c>
      <c r="K82" s="50">
        <f t="shared" si="73"/>
        <v>4285424</v>
      </c>
      <c r="L82" s="30">
        <f>G82/K82</f>
        <v>0.98502271887215831</v>
      </c>
      <c r="M82" s="43" t="s">
        <v>55</v>
      </c>
      <c r="N82">
        <f>(1/K86)*((AC81*(1-AC81))/((1-AC82)*(1-AC82)))+((2*(1-AC81))*(2*AC81*AC82-AC83))/((1-AC82)*(1-AC82)*(1-AC82))+(((1-AC81)*(1-AC81))*(AC84-4*(AC82*AC82)))/((1-AC82)*(1-AC82)*(1-AC82)*(1-AC82))</f>
        <v>-1.8088272267177622E-3</v>
      </c>
      <c r="P82" s="91"/>
      <c r="Q82" s="58" t="s">
        <v>10</v>
      </c>
      <c r="R82" s="60">
        <f t="shared" si="74"/>
        <v>4.4457335811116353E-5</v>
      </c>
      <c r="S82" s="60">
        <f t="shared" si="71"/>
        <v>0</v>
      </c>
      <c r="T82" s="60">
        <f t="shared" si="71"/>
        <v>3.2110368069606781E-4</v>
      </c>
      <c r="U82" s="60">
        <f t="shared" si="71"/>
        <v>5.6649579646090729E-4</v>
      </c>
      <c r="V82" s="59">
        <f t="shared" si="71"/>
        <v>0.4354178288151202</v>
      </c>
      <c r="W82" s="60">
        <f t="shared" si="71"/>
        <v>5.668568189094894E-3</v>
      </c>
      <c r="X82" s="60">
        <f t="shared" si="71"/>
        <v>0</v>
      </c>
      <c r="Y82" s="60">
        <f t="shared" si="71"/>
        <v>1.9907809307530061E-5</v>
      </c>
      <c r="Z82" s="58">
        <f t="shared" si="75"/>
        <v>0.44203836162649074</v>
      </c>
      <c r="AB82" s="42" t="s">
        <v>45</v>
      </c>
      <c r="AC82" s="44">
        <f>(1/(K86*K86))*N79</f>
        <v>0.26417862916011114</v>
      </c>
      <c r="AE82" s="7">
        <f t="shared" si="76"/>
        <v>5167454</v>
      </c>
      <c r="AF82" s="7">
        <f t="shared" si="77"/>
        <v>4393428</v>
      </c>
      <c r="AG82" s="7">
        <f t="shared" si="78"/>
        <v>6199923</v>
      </c>
      <c r="AH82" s="7">
        <f t="shared" si="79"/>
        <v>5450010</v>
      </c>
      <c r="AI82" s="7">
        <f t="shared" si="80"/>
        <v>8570848</v>
      </c>
      <c r="AJ82" s="7">
        <f t="shared" si="81"/>
        <v>5072131</v>
      </c>
      <c r="AK82" s="7">
        <f t="shared" si="82"/>
        <v>4390350</v>
      </c>
      <c r="AL82" s="7">
        <f t="shared" si="83"/>
        <v>4733936</v>
      </c>
      <c r="AM82" s="7">
        <f t="shared" si="84"/>
        <v>43978080</v>
      </c>
      <c r="AO82" s="48">
        <f t="shared" si="85"/>
        <v>1.1508812342951996E+16</v>
      </c>
      <c r="AP82" s="48">
        <f t="shared" si="72"/>
        <v>0</v>
      </c>
      <c r="AQ82" s="48">
        <f t="shared" si="72"/>
        <v>1.1966074772605698E+17</v>
      </c>
      <c r="AR82" s="48">
        <f t="shared" si="72"/>
        <v>1.6312672862854918E+17</v>
      </c>
      <c r="AS82" s="48">
        <f t="shared" si="72"/>
        <v>3.1008990725296338E+20</v>
      </c>
      <c r="AT82" s="48">
        <f t="shared" si="72"/>
        <v>1.4138005153842028E+18</v>
      </c>
      <c r="AU82" s="48">
        <f t="shared" si="72"/>
        <v>0</v>
      </c>
      <c r="AV82" s="48">
        <f t="shared" si="72"/>
        <v>4325158960054528</v>
      </c>
    </row>
    <row r="83" spans="1:48" x14ac:dyDescent="0.35">
      <c r="A83" s="91"/>
      <c r="B83" s="15" t="s">
        <v>13</v>
      </c>
      <c r="C83" s="50">
        <v>448</v>
      </c>
      <c r="D83" s="50">
        <v>50</v>
      </c>
      <c r="E83" s="50">
        <v>2389</v>
      </c>
      <c r="F83" s="50">
        <v>12197</v>
      </c>
      <c r="G83" s="50">
        <v>2971</v>
      </c>
      <c r="H83" s="49">
        <v>768652</v>
      </c>
      <c r="I83" s="50">
        <v>0</v>
      </c>
      <c r="J83" s="50">
        <v>0</v>
      </c>
      <c r="K83" s="50">
        <f t="shared" si="73"/>
        <v>786707</v>
      </c>
      <c r="L83" s="30">
        <f>H83/K83</f>
        <v>0.97704990549213366</v>
      </c>
      <c r="N83">
        <f>N82*-1</f>
        <v>1.8088272267177622E-3</v>
      </c>
      <c r="P83" s="91"/>
      <c r="Q83" s="58" t="s">
        <v>13</v>
      </c>
      <c r="R83" s="60">
        <f t="shared" si="74"/>
        <v>4.6210873418515375E-5</v>
      </c>
      <c r="S83" s="60">
        <f t="shared" si="71"/>
        <v>5.1574635511735916E-6</v>
      </c>
      <c r="T83" s="60">
        <f t="shared" si="71"/>
        <v>2.4642360847507421E-4</v>
      </c>
      <c r="U83" s="60">
        <f t="shared" si="71"/>
        <v>1.2581116586732857E-3</v>
      </c>
      <c r="V83" s="60">
        <f t="shared" si="71"/>
        <v>3.064564842107348E-4</v>
      </c>
      <c r="W83" s="59">
        <f t="shared" si="71"/>
        <v>7.928589347073367E-2</v>
      </c>
      <c r="X83" s="60">
        <f t="shared" si="71"/>
        <v>0</v>
      </c>
      <c r="Y83" s="60">
        <f t="shared" si="71"/>
        <v>0</v>
      </c>
      <c r="Z83" s="58">
        <f t="shared" si="75"/>
        <v>8.1148253559062453E-2</v>
      </c>
      <c r="AB83" s="42" t="s">
        <v>46</v>
      </c>
      <c r="AC83">
        <f>(1/(K86*K86))*((C78*(C86+K78))+(D79*(D86+K79))+(E80*(E86+K80))+(F81*(F86+K81))+(G82*(G86+K82))+(H83*(H86+K83))+(I84*(I86+K84))+(J85*(J86+K85)))</f>
        <v>0.52011339387856459</v>
      </c>
      <c r="AE83" s="7">
        <f t="shared" si="76"/>
        <v>1668737</v>
      </c>
      <c r="AF83" s="7">
        <f t="shared" si="77"/>
        <v>894711</v>
      </c>
      <c r="AG83" s="7">
        <f t="shared" si="78"/>
        <v>2701206</v>
      </c>
      <c r="AH83" s="7">
        <f t="shared" si="79"/>
        <v>1951293</v>
      </c>
      <c r="AI83" s="7">
        <f t="shared" si="80"/>
        <v>5072131</v>
      </c>
      <c r="AJ83" s="7">
        <f t="shared" si="81"/>
        <v>1573414</v>
      </c>
      <c r="AK83" s="7">
        <f t="shared" si="82"/>
        <v>891633</v>
      </c>
      <c r="AL83" s="7">
        <f t="shared" si="83"/>
        <v>1235219</v>
      </c>
      <c r="AM83" s="7">
        <f t="shared" si="84"/>
        <v>15988344</v>
      </c>
      <c r="AO83" s="48">
        <f t="shared" si="85"/>
        <v>1247538062475712</v>
      </c>
      <c r="AP83" s="48">
        <f t="shared" si="72"/>
        <v>40025388676050</v>
      </c>
      <c r="AQ83" s="48">
        <f t="shared" si="72"/>
        <v>1.7431371598247604E+16</v>
      </c>
      <c r="AR83" s="48">
        <f t="shared" si="72"/>
        <v>4.6440618703442256E+16</v>
      </c>
      <c r="AS83" s="48">
        <f t="shared" si="72"/>
        <v>7.6433469769929328E+16</v>
      </c>
      <c r="AT83" s="48">
        <f t="shared" si="72"/>
        <v>1.9028991924373663E+18</v>
      </c>
      <c r="AU83" s="48">
        <f t="shared" si="72"/>
        <v>0</v>
      </c>
      <c r="AV83" s="48">
        <f t="shared" si="72"/>
        <v>0</v>
      </c>
    </row>
    <row r="84" spans="1:48" x14ac:dyDescent="0.35">
      <c r="A84" s="91"/>
      <c r="B84" s="16" t="s">
        <v>1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49">
        <v>104926</v>
      </c>
      <c r="J84" s="50">
        <v>0</v>
      </c>
      <c r="K84" s="50">
        <f t="shared" si="73"/>
        <v>104926</v>
      </c>
      <c r="L84" s="30">
        <f>I84/K84</f>
        <v>1</v>
      </c>
      <c r="M84" s="43" t="s">
        <v>57</v>
      </c>
      <c r="N84">
        <f>SQRT(N83)</f>
        <v>4.2530309506489158E-2</v>
      </c>
      <c r="P84" s="91"/>
      <c r="Q84" s="58" t="s">
        <v>1</v>
      </c>
      <c r="R84" s="60">
        <f t="shared" si="74"/>
        <v>0</v>
      </c>
      <c r="S84" s="60">
        <f t="shared" si="71"/>
        <v>0</v>
      </c>
      <c r="T84" s="60">
        <f t="shared" si="71"/>
        <v>0</v>
      </c>
      <c r="U84" s="60">
        <f t="shared" si="71"/>
        <v>0</v>
      </c>
      <c r="V84" s="60">
        <f t="shared" si="71"/>
        <v>0</v>
      </c>
      <c r="W84" s="60">
        <f t="shared" si="71"/>
        <v>0</v>
      </c>
      <c r="X84" s="59">
        <f t="shared" si="71"/>
        <v>1.0823040411408804E-2</v>
      </c>
      <c r="Y84" s="60">
        <f t="shared" si="71"/>
        <v>0</v>
      </c>
      <c r="Z84" s="58">
        <f t="shared" si="75"/>
        <v>1.0823040411408804E-2</v>
      </c>
      <c r="AB84" s="42" t="s">
        <v>47</v>
      </c>
      <c r="AC84" s="45">
        <f>(1/(K86*K86*K86))*AO78</f>
        <v>2.8932060024482028E-3</v>
      </c>
      <c r="AE84" s="7">
        <f t="shared" si="76"/>
        <v>986956</v>
      </c>
      <c r="AF84" s="7">
        <f t="shared" si="77"/>
        <v>212930</v>
      </c>
      <c r="AG84" s="7">
        <f t="shared" si="78"/>
        <v>2019425</v>
      </c>
      <c r="AH84" s="7">
        <f t="shared" si="79"/>
        <v>1269512</v>
      </c>
      <c r="AI84" s="7">
        <f t="shared" si="80"/>
        <v>4390350</v>
      </c>
      <c r="AJ84" s="7">
        <f t="shared" si="81"/>
        <v>891633</v>
      </c>
      <c r="AK84" s="7">
        <f t="shared" si="82"/>
        <v>209852</v>
      </c>
      <c r="AL84" s="7">
        <f t="shared" si="83"/>
        <v>553438</v>
      </c>
      <c r="AM84" s="7">
        <f t="shared" si="84"/>
        <v>10534096</v>
      </c>
      <c r="AO84" s="48">
        <f t="shared" si="85"/>
        <v>0</v>
      </c>
      <c r="AP84" s="48">
        <f t="shared" si="72"/>
        <v>0</v>
      </c>
      <c r="AQ84" s="48">
        <f t="shared" si="72"/>
        <v>0</v>
      </c>
      <c r="AR84" s="48">
        <f t="shared" si="72"/>
        <v>0</v>
      </c>
      <c r="AS84" s="48">
        <f t="shared" si="72"/>
        <v>0</v>
      </c>
      <c r="AT84" s="48">
        <f t="shared" si="72"/>
        <v>0</v>
      </c>
      <c r="AU84" s="48">
        <f t="shared" si="72"/>
        <v>4620716698139104</v>
      </c>
      <c r="AV84" s="48">
        <f t="shared" si="72"/>
        <v>0</v>
      </c>
    </row>
    <row r="85" spans="1:48" x14ac:dyDescent="0.35">
      <c r="A85" s="91"/>
      <c r="B85" s="16" t="s">
        <v>2</v>
      </c>
      <c r="C85" s="50">
        <v>70039</v>
      </c>
      <c r="D85" s="55">
        <v>0</v>
      </c>
      <c r="E85" s="51">
        <v>0</v>
      </c>
      <c r="F85" s="50">
        <v>0</v>
      </c>
      <c r="G85" s="50">
        <v>0</v>
      </c>
      <c r="H85" s="50">
        <v>6689</v>
      </c>
      <c r="I85" s="50">
        <v>0</v>
      </c>
      <c r="J85" s="49">
        <v>371784</v>
      </c>
      <c r="K85" s="50">
        <f t="shared" si="73"/>
        <v>448512</v>
      </c>
      <c r="L85" s="30">
        <f>J85/K85</f>
        <v>0.82892765410958902</v>
      </c>
      <c r="P85" s="91"/>
      <c r="Q85" s="58" t="s">
        <v>2</v>
      </c>
      <c r="R85" s="60">
        <f t="shared" si="74"/>
        <v>7.2244717932129429E-3</v>
      </c>
      <c r="S85" s="60">
        <f t="shared" si="71"/>
        <v>0</v>
      </c>
      <c r="T85" s="60">
        <f t="shared" si="71"/>
        <v>0</v>
      </c>
      <c r="U85" s="60">
        <f t="shared" si="71"/>
        <v>0</v>
      </c>
      <c r="V85" s="60">
        <f t="shared" si="71"/>
        <v>0</v>
      </c>
      <c r="W85" s="60">
        <f t="shared" si="71"/>
        <v>6.8996547387600307E-4</v>
      </c>
      <c r="X85" s="60">
        <f t="shared" si="71"/>
        <v>0</v>
      </c>
      <c r="Y85" s="59">
        <f t="shared" si="71"/>
        <v>3.8349248578190449E-2</v>
      </c>
      <c r="Z85" s="58">
        <f>SUM(R85:Y85)</f>
        <v>4.6263685845279394E-2</v>
      </c>
      <c r="AB85" s="42" t="s">
        <v>56</v>
      </c>
      <c r="AC85">
        <f>AC80/N84</f>
        <v>10.409708969022899</v>
      </c>
      <c r="AE85" s="7">
        <f t="shared" si="76"/>
        <v>1330542</v>
      </c>
      <c r="AF85" s="7">
        <f t="shared" si="77"/>
        <v>556516</v>
      </c>
      <c r="AG85" s="7">
        <f t="shared" si="78"/>
        <v>2363011</v>
      </c>
      <c r="AH85" s="7">
        <f t="shared" si="79"/>
        <v>1613098</v>
      </c>
      <c r="AI85" s="7">
        <f t="shared" si="80"/>
        <v>4733936</v>
      </c>
      <c r="AJ85" s="7">
        <f t="shared" si="81"/>
        <v>1235219</v>
      </c>
      <c r="AK85" s="7">
        <f t="shared" si="82"/>
        <v>553438</v>
      </c>
      <c r="AL85" s="7">
        <f t="shared" si="83"/>
        <v>897024</v>
      </c>
      <c r="AM85" s="7">
        <f t="shared" si="84"/>
        <v>13282784</v>
      </c>
      <c r="AO85" s="48">
        <f t="shared" si="85"/>
        <v>1.239929843020168E+17</v>
      </c>
      <c r="AP85" s="48">
        <f t="shared" si="72"/>
        <v>0</v>
      </c>
      <c r="AQ85" s="48">
        <f t="shared" si="72"/>
        <v>0</v>
      </c>
      <c r="AR85" s="48">
        <f t="shared" si="72"/>
        <v>0</v>
      </c>
      <c r="AS85" s="48">
        <f t="shared" si="72"/>
        <v>0</v>
      </c>
      <c r="AT85" s="48">
        <f t="shared" si="72"/>
        <v>1.0205848626581128E+16</v>
      </c>
      <c r="AU85" s="48">
        <f t="shared" si="72"/>
        <v>0</v>
      </c>
      <c r="AV85" s="48">
        <f t="shared" si="72"/>
        <v>2.9915676020205158E+17</v>
      </c>
    </row>
    <row r="86" spans="1:48" x14ac:dyDescent="0.35">
      <c r="A86" s="85"/>
      <c r="B86" s="4" t="s">
        <v>25</v>
      </c>
      <c r="C86" s="50">
        <f>SUM(C78:C85)</f>
        <v>942141</v>
      </c>
      <c r="D86" s="50">
        <f t="shared" ref="D86:H86" si="86">SUM(D78:D85)</f>
        <v>107262</v>
      </c>
      <c r="E86" s="50">
        <f t="shared" si="86"/>
        <v>1886540</v>
      </c>
      <c r="F86" s="50">
        <f t="shared" si="86"/>
        <v>1151953</v>
      </c>
      <c r="G86" s="50">
        <f t="shared" si="86"/>
        <v>4236465</v>
      </c>
      <c r="H86" s="50">
        <f t="shared" si="86"/>
        <v>886577</v>
      </c>
      <c r="I86" s="50">
        <f>SUM(I78:I85)</f>
        <v>104926</v>
      </c>
      <c r="J86" s="50">
        <f t="shared" ref="J86" si="87">SUM(J78:J85)</f>
        <v>378824</v>
      </c>
      <c r="K86" s="52">
        <f>SUM(C86:J86)</f>
        <v>9694688</v>
      </c>
      <c r="L86" s="35"/>
      <c r="M86" s="18"/>
      <c r="P86" s="85"/>
      <c r="Q86" s="61" t="s">
        <v>25</v>
      </c>
      <c r="R86" s="58">
        <f>SUM(R78:R85)</f>
        <v>9.7181157351324765E-2</v>
      </c>
      <c r="S86" s="58">
        <f t="shared" ref="S86:Z86" si="88">SUM(S78:S85)</f>
        <v>1.1063997108519635E-2</v>
      </c>
      <c r="T86" s="58">
        <f t="shared" si="88"/>
        <v>0.19459522575662055</v>
      </c>
      <c r="U86" s="58">
        <f t="shared" si="88"/>
        <v>0.11882311220330145</v>
      </c>
      <c r="V86" s="58">
        <f t="shared" si="88"/>
        <v>0.43698827646645255</v>
      </c>
      <c r="W86" s="58">
        <f t="shared" si="88"/>
        <v>9.1449771256176593E-2</v>
      </c>
      <c r="X86" s="58">
        <f t="shared" si="88"/>
        <v>1.0823040411408804E-2</v>
      </c>
      <c r="Y86" s="58">
        <f t="shared" si="88"/>
        <v>3.9075419446195692E-2</v>
      </c>
      <c r="Z86" s="61">
        <f t="shared" si="88"/>
        <v>0.99999999999999989</v>
      </c>
    </row>
    <row r="87" spans="1:48" x14ac:dyDescent="0.35">
      <c r="A87" s="92" t="s">
        <v>35</v>
      </c>
      <c r="B87" s="93"/>
      <c r="C87" s="30">
        <f>C78/C86</f>
        <v>0.89916265187482558</v>
      </c>
      <c r="D87" s="30">
        <f>D79/D86</f>
        <v>0.99953385169025377</v>
      </c>
      <c r="E87" s="30">
        <f>E80/E86</f>
        <v>0.99707983928249599</v>
      </c>
      <c r="F87" s="30">
        <f>F81/F86</f>
        <v>0.96565311258358633</v>
      </c>
      <c r="G87" s="30">
        <f>G82/G86</f>
        <v>0.99640620186877504</v>
      </c>
      <c r="H87" s="30">
        <f>H83/H86</f>
        <v>0.86698842852905045</v>
      </c>
      <c r="I87" s="30">
        <f>I84/I86</f>
        <v>1</v>
      </c>
      <c r="J87" s="30">
        <f>J85/J86</f>
        <v>0.98141617215382337</v>
      </c>
      <c r="K87" s="34"/>
      <c r="L87" s="34"/>
    </row>
    <row r="88" spans="1:48" ht="18.5" x14ac:dyDescent="0.45">
      <c r="A88" s="25"/>
      <c r="B88" s="26"/>
      <c r="C88" s="28"/>
      <c r="D88" s="28"/>
      <c r="E88" s="28"/>
      <c r="F88" s="28"/>
      <c r="G88" s="28"/>
      <c r="H88" s="28"/>
      <c r="I88" s="28"/>
      <c r="J88" s="28"/>
      <c r="K88" s="29"/>
      <c r="L88" s="36" t="s">
        <v>37</v>
      </c>
      <c r="M88" s="39">
        <f>(C78+D79+E80+F81+G82+H83+I84+J85)/K86</f>
        <v>0.97108540264524246</v>
      </c>
    </row>
    <row r="89" spans="1:48" ht="21" x14ac:dyDescent="0.5">
      <c r="B89" s="23" t="s">
        <v>88</v>
      </c>
      <c r="L89" s="3"/>
    </row>
    <row r="90" spans="1:48" x14ac:dyDescent="0.35">
      <c r="L90" s="3"/>
    </row>
    <row r="91" spans="1:48" x14ac:dyDescent="0.35">
      <c r="A91" s="84" t="s">
        <v>24</v>
      </c>
      <c r="B91" s="80">
        <v>2013</v>
      </c>
      <c r="C91" s="81"/>
      <c r="D91" s="81"/>
      <c r="E91" s="81"/>
      <c r="F91" s="81"/>
      <c r="G91" s="81"/>
      <c r="H91" s="81"/>
      <c r="I91" s="81"/>
      <c r="J91" s="81"/>
      <c r="K91" s="81"/>
      <c r="L91" s="86" t="s">
        <v>36</v>
      </c>
      <c r="P91" s="87" t="s">
        <v>24</v>
      </c>
      <c r="Q91" s="80">
        <v>2013</v>
      </c>
      <c r="R91" s="81"/>
      <c r="S91" s="81"/>
      <c r="T91" s="81"/>
      <c r="U91" s="81"/>
      <c r="V91" s="81"/>
      <c r="W91" s="81"/>
      <c r="X91" s="81"/>
      <c r="Y91" s="81"/>
      <c r="Z91" s="82"/>
    </row>
    <row r="92" spans="1:48" x14ac:dyDescent="0.35">
      <c r="A92" s="85"/>
      <c r="B92" s="7"/>
      <c r="C92" s="7" t="s">
        <v>8</v>
      </c>
      <c r="D92" s="7" t="s">
        <v>0</v>
      </c>
      <c r="E92" s="7" t="s">
        <v>11</v>
      </c>
      <c r="F92" s="7" t="s">
        <v>3</v>
      </c>
      <c r="G92" s="7" t="s">
        <v>10</v>
      </c>
      <c r="H92" s="7" t="s">
        <v>19</v>
      </c>
      <c r="I92" s="7" t="s">
        <v>20</v>
      </c>
      <c r="J92" s="7" t="s">
        <v>2</v>
      </c>
      <c r="K92" s="32" t="s">
        <v>22</v>
      </c>
      <c r="L92" s="86"/>
      <c r="P92" s="88"/>
      <c r="Q92" s="7"/>
      <c r="R92" s="7" t="s">
        <v>8</v>
      </c>
      <c r="S92" s="7" t="s">
        <v>0</v>
      </c>
      <c r="T92" s="7" t="s">
        <v>11</v>
      </c>
      <c r="U92" s="7" t="s">
        <v>3</v>
      </c>
      <c r="V92" s="7" t="s">
        <v>10</v>
      </c>
      <c r="W92" s="7" t="s">
        <v>19</v>
      </c>
      <c r="X92" s="7" t="s">
        <v>20</v>
      </c>
      <c r="Y92" s="7" t="s">
        <v>2</v>
      </c>
      <c r="Z92" s="62" t="s">
        <v>22</v>
      </c>
      <c r="AE92" s="89" t="s">
        <v>53</v>
      </c>
      <c r="AF92" s="89"/>
      <c r="AG92" s="89"/>
      <c r="AH92" s="89"/>
      <c r="AI92" s="89"/>
      <c r="AJ92" s="89"/>
      <c r="AK92" s="89"/>
      <c r="AL92" s="89"/>
      <c r="AM92" s="89"/>
      <c r="AO92" s="90" t="s">
        <v>54</v>
      </c>
      <c r="AP92" s="90"/>
      <c r="AQ92" s="90"/>
      <c r="AR92" s="90"/>
      <c r="AS92" s="90"/>
      <c r="AT92" s="90"/>
      <c r="AU92" s="90"/>
      <c r="AV92" s="90"/>
    </row>
    <row r="93" spans="1:48" x14ac:dyDescent="0.35">
      <c r="A93" s="84">
        <v>2004</v>
      </c>
      <c r="B93" s="15" t="s">
        <v>8</v>
      </c>
      <c r="C93" s="49">
        <v>912251</v>
      </c>
      <c r="D93" s="50">
        <v>0</v>
      </c>
      <c r="E93" s="50">
        <v>0</v>
      </c>
      <c r="F93" s="50">
        <v>14058</v>
      </c>
      <c r="G93" s="50">
        <v>8685</v>
      </c>
      <c r="H93" s="50">
        <v>2161</v>
      </c>
      <c r="I93" s="50">
        <v>0</v>
      </c>
      <c r="J93" s="50">
        <v>15528</v>
      </c>
      <c r="K93" s="56">
        <f>SUM(C93:J93)</f>
        <v>952683</v>
      </c>
      <c r="L93" s="30">
        <f>C93/K93</f>
        <v>0.95755985989043579</v>
      </c>
      <c r="M93" s="43" t="s">
        <v>49</v>
      </c>
      <c r="N93">
        <f>C93+D94+E95+F96+G97+H98+I99+J100</f>
        <v>9500205</v>
      </c>
      <c r="P93" s="84">
        <v>2009</v>
      </c>
      <c r="Q93" s="15" t="s">
        <v>8</v>
      </c>
      <c r="R93" s="59">
        <f>C93/$K$24</f>
        <v>9.4098025640433194E-2</v>
      </c>
      <c r="S93" s="60">
        <f t="shared" ref="S93:Y100" si="89">D93/$K$24</f>
        <v>0</v>
      </c>
      <c r="T93" s="60">
        <f t="shared" si="89"/>
        <v>0</v>
      </c>
      <c r="U93" s="60">
        <f t="shared" si="89"/>
        <v>1.4500724520479669E-3</v>
      </c>
      <c r="V93" s="60">
        <f t="shared" si="89"/>
        <v>8.9585141883885273E-4</v>
      </c>
      <c r="W93" s="60">
        <f t="shared" si="89"/>
        <v>2.2290557468172261E-4</v>
      </c>
      <c r="X93" s="60">
        <f t="shared" si="89"/>
        <v>0</v>
      </c>
      <c r="Y93" s="60">
        <f t="shared" si="89"/>
        <v>1.6017018804524706E-3</v>
      </c>
      <c r="Z93" s="58">
        <f>SUM(R93:Y93)</f>
        <v>9.8268556966454215E-2</v>
      </c>
      <c r="AB93" t="s">
        <v>42</v>
      </c>
      <c r="AC93">
        <f>R93+S94+T95+U96+V97+W98+X99+Y100</f>
        <v>0.97993922032354219</v>
      </c>
      <c r="AE93" s="7">
        <f>$C$24+K93</f>
        <v>1834713</v>
      </c>
      <c r="AF93" s="7">
        <f>$D$24+K93</f>
        <v>1060687</v>
      </c>
      <c r="AG93" s="7">
        <f>$E$24+K93</f>
        <v>2867182</v>
      </c>
      <c r="AH93" s="7">
        <f>$F$24+K93</f>
        <v>2117269</v>
      </c>
      <c r="AI93" s="7">
        <f>$G$24+K93</f>
        <v>5238107</v>
      </c>
      <c r="AJ93" s="7">
        <f>$H$24+K93</f>
        <v>1739390</v>
      </c>
      <c r="AK93" s="7">
        <f>$I$24+K93</f>
        <v>1057609</v>
      </c>
      <c r="AL93" s="7">
        <f>$J$24+K93</f>
        <v>1401195</v>
      </c>
      <c r="AM93" s="7">
        <f>SUM(AE93:AL93)</f>
        <v>17316152</v>
      </c>
      <c r="AO93" s="48">
        <f>C93*(AE93*AE93)</f>
        <v>3.0707935837604127E+18</v>
      </c>
      <c r="AP93" s="48">
        <f t="shared" ref="AP93:AV100" si="90">D93*(AF93*AF93)</f>
        <v>0</v>
      </c>
      <c r="AQ93" s="48">
        <f t="shared" si="90"/>
        <v>0</v>
      </c>
      <c r="AR93" s="48">
        <f t="shared" si="90"/>
        <v>6.3019596282118936E+16</v>
      </c>
      <c r="AS93" s="48">
        <f t="shared" si="90"/>
        <v>2.3829698853385456E+17</v>
      </c>
      <c r="AT93" s="48">
        <f t="shared" si="90"/>
        <v>6538057033308100</v>
      </c>
      <c r="AU93" s="48">
        <f t="shared" si="90"/>
        <v>0</v>
      </c>
      <c r="AV93" s="48">
        <f t="shared" si="90"/>
        <v>3.04868588623722E+16</v>
      </c>
    </row>
    <row r="94" spans="1:48" x14ac:dyDescent="0.35">
      <c r="A94" s="91"/>
      <c r="B94" s="16" t="s">
        <v>0</v>
      </c>
      <c r="C94" s="50">
        <v>0</v>
      </c>
      <c r="D94" s="49">
        <v>107212</v>
      </c>
      <c r="E94" s="50">
        <v>0</v>
      </c>
      <c r="F94" s="65">
        <v>94</v>
      </c>
      <c r="G94" s="50">
        <v>0</v>
      </c>
      <c r="H94" s="50">
        <v>113</v>
      </c>
      <c r="I94" s="50">
        <v>0</v>
      </c>
      <c r="J94" s="51">
        <v>0</v>
      </c>
      <c r="K94" s="56">
        <f t="shared" ref="K94:K100" si="91">SUM(C94:J94)</f>
        <v>107419</v>
      </c>
      <c r="L94" s="30">
        <f>D94/K94</f>
        <v>0.99807296660739719</v>
      </c>
      <c r="M94" s="43" t="s">
        <v>51</v>
      </c>
      <c r="N94" s="24">
        <f>C101*K93+D101*K94+E101*K95+F101*K96+G101*K97+H101*K98+I101*K99+J101*K100</f>
        <v>24800089746031</v>
      </c>
      <c r="P94" s="91"/>
      <c r="Q94" s="16" t="s">
        <v>0</v>
      </c>
      <c r="R94" s="60">
        <f t="shared" ref="R94:R100" si="92">C94/$K$24</f>
        <v>0</v>
      </c>
      <c r="S94" s="59">
        <f t="shared" si="89"/>
        <v>1.1058839644968461E-2</v>
      </c>
      <c r="T94" s="60">
        <f t="shared" si="89"/>
        <v>0</v>
      </c>
      <c r="U94" s="60">
        <f t="shared" si="89"/>
        <v>9.696031476206351E-6</v>
      </c>
      <c r="V94" s="60">
        <f t="shared" si="89"/>
        <v>0</v>
      </c>
      <c r="W94" s="60">
        <f t="shared" si="89"/>
        <v>1.1655867625652316E-5</v>
      </c>
      <c r="X94" s="60">
        <f t="shared" si="89"/>
        <v>0</v>
      </c>
      <c r="Y94" s="60">
        <f t="shared" si="89"/>
        <v>0</v>
      </c>
      <c r="Z94" s="58">
        <f t="shared" ref="Z94:Z99" si="93">SUM(R94:Y94)</f>
        <v>1.1080191544070321E-2</v>
      </c>
      <c r="AB94" t="s">
        <v>43</v>
      </c>
      <c r="AC94">
        <f>R101*Z93+S101*Z94+T101*Z95+U101*Z96+V101*Z97+W101*Z98+X101*Z99+Y101*Z100</f>
        <v>0.26386730327162422</v>
      </c>
      <c r="AE94" s="7">
        <f t="shared" ref="AE94:AE100" si="94">$C$24+K94</f>
        <v>989449</v>
      </c>
      <c r="AF94" s="7">
        <f t="shared" ref="AF94:AF100" si="95">$D$24+K94</f>
        <v>215423</v>
      </c>
      <c r="AG94" s="7">
        <f t="shared" ref="AG94:AG100" si="96">$E$24+K94</f>
        <v>2021918</v>
      </c>
      <c r="AH94" s="7">
        <f t="shared" ref="AH94:AH100" si="97">$F$24+K94</f>
        <v>1272005</v>
      </c>
      <c r="AI94" s="7">
        <f t="shared" ref="AI94:AI100" si="98">$G$24+K94</f>
        <v>4392843</v>
      </c>
      <c r="AJ94" s="7">
        <f t="shared" ref="AJ94:AJ100" si="99">$H$24+K94</f>
        <v>894126</v>
      </c>
      <c r="AK94" s="7">
        <f t="shared" ref="AK94:AK100" si="100">$I$24+K94</f>
        <v>212345</v>
      </c>
      <c r="AL94" s="7">
        <f t="shared" ref="AL94:AL100" si="101">$J$24+K94</f>
        <v>555931</v>
      </c>
      <c r="AM94" s="7">
        <f t="shared" ref="AM94:AM100" si="102">SUM(AE94:AL94)</f>
        <v>10554040</v>
      </c>
      <c r="AO94" s="48">
        <f t="shared" ref="AO94:AO100" si="103">C94*(AE94*AE94)</f>
        <v>0</v>
      </c>
      <c r="AP94" s="48">
        <f t="shared" si="90"/>
        <v>4975394674015948</v>
      </c>
      <c r="AQ94" s="48">
        <f t="shared" si="90"/>
        <v>0</v>
      </c>
      <c r="AR94" s="48">
        <f t="shared" si="90"/>
        <v>152091691682350</v>
      </c>
      <c r="AS94" s="48">
        <f t="shared" si="90"/>
        <v>0</v>
      </c>
      <c r="AT94" s="48">
        <f t="shared" si="90"/>
        <v>90339127337988</v>
      </c>
      <c r="AU94" s="48">
        <f t="shared" si="90"/>
        <v>0</v>
      </c>
      <c r="AV94" s="48">
        <f t="shared" si="90"/>
        <v>0</v>
      </c>
    </row>
    <row r="95" spans="1:48" x14ac:dyDescent="0.35">
      <c r="A95" s="91"/>
      <c r="B95" s="16" t="s">
        <v>11</v>
      </c>
      <c r="C95" s="50">
        <v>957</v>
      </c>
      <c r="D95" s="50">
        <v>0</v>
      </c>
      <c r="E95" s="49">
        <v>1883523</v>
      </c>
      <c r="F95" s="50">
        <v>3212</v>
      </c>
      <c r="G95" s="50">
        <v>237</v>
      </c>
      <c r="H95" s="50">
        <v>26887</v>
      </c>
      <c r="I95" s="50">
        <v>0</v>
      </c>
      <c r="J95" s="50">
        <v>0</v>
      </c>
      <c r="K95" s="56">
        <f t="shared" si="91"/>
        <v>1914816</v>
      </c>
      <c r="L95" s="30">
        <f>E95/K95</f>
        <v>0.98365743758146995</v>
      </c>
      <c r="P95" s="91"/>
      <c r="Q95" s="16" t="s">
        <v>11</v>
      </c>
      <c r="R95" s="60">
        <f t="shared" si="92"/>
        <v>9.871385236946253E-5</v>
      </c>
      <c r="S95" s="60">
        <f t="shared" si="89"/>
        <v>0</v>
      </c>
      <c r="T95" s="59">
        <f t="shared" si="89"/>
        <v>0.19428402440594272</v>
      </c>
      <c r="U95" s="60">
        <f t="shared" si="89"/>
        <v>3.3131545852739151E-4</v>
      </c>
      <c r="V95" s="60">
        <f t="shared" si="89"/>
        <v>2.4446377232562824E-5</v>
      </c>
      <c r="W95" s="60">
        <f t="shared" si="89"/>
        <v>2.7733744500080871E-3</v>
      </c>
      <c r="X95" s="60">
        <f t="shared" si="89"/>
        <v>0</v>
      </c>
      <c r="Y95" s="60">
        <f t="shared" si="89"/>
        <v>0</v>
      </c>
      <c r="Z95" s="58">
        <f t="shared" si="93"/>
        <v>0.1975118745440802</v>
      </c>
      <c r="AB95" t="s">
        <v>44</v>
      </c>
      <c r="AC95">
        <f>(AC93-AC94)/1-AC94</f>
        <v>0.45220461378029375</v>
      </c>
      <c r="AE95" s="7">
        <f t="shared" si="94"/>
        <v>2796846</v>
      </c>
      <c r="AF95" s="7">
        <f t="shared" si="95"/>
        <v>2022820</v>
      </c>
      <c r="AG95" s="7">
        <f t="shared" si="96"/>
        <v>3829315</v>
      </c>
      <c r="AH95" s="7">
        <f t="shared" si="97"/>
        <v>3079402</v>
      </c>
      <c r="AI95" s="7">
        <f t="shared" si="98"/>
        <v>6200240</v>
      </c>
      <c r="AJ95" s="7">
        <f t="shared" si="99"/>
        <v>2701523</v>
      </c>
      <c r="AK95" s="7">
        <f t="shared" si="100"/>
        <v>2019742</v>
      </c>
      <c r="AL95" s="7">
        <f t="shared" si="101"/>
        <v>2363328</v>
      </c>
      <c r="AM95" s="7">
        <f t="shared" si="102"/>
        <v>25013216</v>
      </c>
      <c r="AO95" s="48">
        <f t="shared" si="103"/>
        <v>7485986603164212</v>
      </c>
      <c r="AP95" s="48">
        <f t="shared" si="90"/>
        <v>0</v>
      </c>
      <c r="AQ95" s="48">
        <f t="shared" si="90"/>
        <v>2.7619328384962781E+19</v>
      </c>
      <c r="AR95" s="48">
        <f t="shared" si="90"/>
        <v>3.0458485968464048E+16</v>
      </c>
      <c r="AS95" s="48">
        <f t="shared" si="90"/>
        <v>9110985325651200</v>
      </c>
      <c r="AT95" s="48">
        <f t="shared" si="90"/>
        <v>1.9622741643057622E+17</v>
      </c>
      <c r="AU95" s="48">
        <f t="shared" si="90"/>
        <v>0</v>
      </c>
      <c r="AV95" s="48">
        <f t="shared" si="90"/>
        <v>0</v>
      </c>
    </row>
    <row r="96" spans="1:48" x14ac:dyDescent="0.35">
      <c r="A96" s="91"/>
      <c r="B96" s="16" t="s">
        <v>3</v>
      </c>
      <c r="C96" s="50">
        <v>27836</v>
      </c>
      <c r="D96" s="50">
        <v>0</v>
      </c>
      <c r="E96" s="50">
        <v>7</v>
      </c>
      <c r="F96" s="49">
        <v>1119153</v>
      </c>
      <c r="G96" s="50">
        <v>2955</v>
      </c>
      <c r="H96" s="50">
        <v>33663</v>
      </c>
      <c r="I96" s="50">
        <v>0</v>
      </c>
      <c r="J96" s="50">
        <v>0</v>
      </c>
      <c r="K96" s="56">
        <f t="shared" si="91"/>
        <v>1183614</v>
      </c>
      <c r="L96" s="30">
        <f>F96/K96</f>
        <v>0.94553883276135631</v>
      </c>
      <c r="M96" s="43" t="s">
        <v>52</v>
      </c>
      <c r="N96">
        <f>((C93*(C101+K93))+(D94*(D101+K94))+(E95*(E101+K95))+(F96*(F101+K96))+(G97*(G101+K97))+(H98*(H101+K98))+(I99*(I101+K99))+(J100*(J101+K100)))</f>
        <v>49022868247625</v>
      </c>
      <c r="P96" s="91"/>
      <c r="Q96" s="16" t="s">
        <v>3</v>
      </c>
      <c r="R96" s="60">
        <f t="shared" si="92"/>
        <v>2.8712631082093618E-3</v>
      </c>
      <c r="S96" s="60">
        <f t="shared" si="89"/>
        <v>0</v>
      </c>
      <c r="T96" s="60">
        <f t="shared" si="89"/>
        <v>7.2204489716430274E-7</v>
      </c>
      <c r="U96" s="59">
        <f t="shared" si="89"/>
        <v>0.11543981611373157</v>
      </c>
      <c r="V96" s="60">
        <f t="shared" si="89"/>
        <v>3.0480609587435926E-4</v>
      </c>
      <c r="W96" s="60">
        <f t="shared" si="89"/>
        <v>3.4723139104631318E-3</v>
      </c>
      <c r="X96" s="60">
        <f t="shared" si="89"/>
        <v>0</v>
      </c>
      <c r="Y96" s="60">
        <f t="shared" si="89"/>
        <v>0</v>
      </c>
      <c r="Z96" s="58">
        <f t="shared" si="93"/>
        <v>0.12208892127317557</v>
      </c>
      <c r="AB96" s="42" t="s">
        <v>48</v>
      </c>
      <c r="AC96">
        <f>1/K101*(C93+D94+E95+F96+G97+H98+I99+J100)</f>
        <v>0.97993922032354208</v>
      </c>
      <c r="AE96" s="7">
        <f t="shared" si="94"/>
        <v>2065644</v>
      </c>
      <c r="AF96" s="7">
        <f t="shared" si="95"/>
        <v>1291618</v>
      </c>
      <c r="AG96" s="7">
        <f t="shared" si="96"/>
        <v>3098113</v>
      </c>
      <c r="AH96" s="7">
        <f t="shared" si="97"/>
        <v>2348200</v>
      </c>
      <c r="AI96" s="7">
        <f t="shared" si="98"/>
        <v>5469038</v>
      </c>
      <c r="AJ96" s="7">
        <f t="shared" si="99"/>
        <v>1970321</v>
      </c>
      <c r="AK96" s="7">
        <f t="shared" si="100"/>
        <v>1288540</v>
      </c>
      <c r="AL96" s="7">
        <f t="shared" si="101"/>
        <v>1632126</v>
      </c>
      <c r="AM96" s="7">
        <f t="shared" si="102"/>
        <v>19163600</v>
      </c>
      <c r="AO96" s="48">
        <f t="shared" si="103"/>
        <v>1.187730146105113E+17</v>
      </c>
      <c r="AP96" s="48">
        <f t="shared" si="90"/>
        <v>0</v>
      </c>
      <c r="AQ96" s="48">
        <f t="shared" si="90"/>
        <v>67188129125383</v>
      </c>
      <c r="AR96" s="48">
        <f t="shared" si="90"/>
        <v>6.1710580341757204E+18</v>
      </c>
      <c r="AS96" s="48">
        <f t="shared" si="90"/>
        <v>8.8385162987287024E+16</v>
      </c>
      <c r="AT96" s="48">
        <f t="shared" si="90"/>
        <v>1.3068531511128918E+17</v>
      </c>
      <c r="AU96" s="48">
        <f t="shared" si="90"/>
        <v>0</v>
      </c>
      <c r="AV96" s="48">
        <f t="shared" si="90"/>
        <v>0</v>
      </c>
    </row>
    <row r="97" spans="1:48" x14ac:dyDescent="0.35">
      <c r="A97" s="91"/>
      <c r="B97" s="16" t="s">
        <v>10</v>
      </c>
      <c r="C97" s="50">
        <v>431</v>
      </c>
      <c r="D97" s="50">
        <v>0</v>
      </c>
      <c r="E97" s="50">
        <v>9</v>
      </c>
      <c r="F97" s="50">
        <v>3803</v>
      </c>
      <c r="G97" s="49">
        <v>4221362</v>
      </c>
      <c r="H97" s="50">
        <v>35049</v>
      </c>
      <c r="I97" s="50">
        <v>0</v>
      </c>
      <c r="J97" s="50">
        <v>186</v>
      </c>
      <c r="K97" s="56">
        <f t="shared" si="91"/>
        <v>4260840</v>
      </c>
      <c r="L97" s="30">
        <f>G97/K97</f>
        <v>0.99073469081214038</v>
      </c>
      <c r="M97" s="43" t="s">
        <v>55</v>
      </c>
      <c r="N97">
        <f>(1/K101)*((AC96*(1-AC96))/((1-AC97)*(1-AC97)))+((2*(1-AC96))*(2*AC96*AC97-AC98))/((1-AC97)*(1-AC97)*(1-AC97))+(((1-AC96)*(1-AC96))*(AC99-4*(AC97*AC97)))/((1-AC97)*(1-AC97)*(1-AC97)*(1-AC97))</f>
        <v>-8.2406636859121097E-4</v>
      </c>
      <c r="P97" s="91"/>
      <c r="Q97" s="16" t="s">
        <v>10</v>
      </c>
      <c r="R97" s="60">
        <f t="shared" si="92"/>
        <v>4.4457335811116353E-5</v>
      </c>
      <c r="S97" s="60">
        <f t="shared" si="89"/>
        <v>0</v>
      </c>
      <c r="T97" s="60">
        <f t="shared" si="89"/>
        <v>9.2834343921124641E-7</v>
      </c>
      <c r="U97" s="60">
        <f t="shared" si="89"/>
        <v>3.9227667770226334E-4</v>
      </c>
      <c r="V97" s="59">
        <f t="shared" si="89"/>
        <v>0.43543041302618507</v>
      </c>
      <c r="W97" s="60">
        <f t="shared" si="89"/>
        <v>3.6152788001016637E-3</v>
      </c>
      <c r="X97" s="60">
        <f t="shared" si="89"/>
        <v>0</v>
      </c>
      <c r="Y97" s="60">
        <f t="shared" si="89"/>
        <v>1.9185764410365759E-5</v>
      </c>
      <c r="Z97" s="58">
        <f t="shared" si="93"/>
        <v>0.43950253994764965</v>
      </c>
      <c r="AB97" s="42" t="s">
        <v>45</v>
      </c>
      <c r="AC97" s="44">
        <f>(1/(K101*K101))*N94</f>
        <v>0.26386730327162422</v>
      </c>
      <c r="AE97" s="7">
        <f t="shared" si="94"/>
        <v>5142870</v>
      </c>
      <c r="AF97" s="7">
        <f t="shared" si="95"/>
        <v>4368844</v>
      </c>
      <c r="AG97" s="7">
        <f t="shared" si="96"/>
        <v>6175339</v>
      </c>
      <c r="AH97" s="7">
        <f t="shared" si="97"/>
        <v>5425426</v>
      </c>
      <c r="AI97" s="7">
        <f t="shared" si="98"/>
        <v>8546264</v>
      </c>
      <c r="AJ97" s="7">
        <f t="shared" si="99"/>
        <v>5047547</v>
      </c>
      <c r="AK97" s="7">
        <f t="shared" si="100"/>
        <v>4365766</v>
      </c>
      <c r="AL97" s="7">
        <f t="shared" si="101"/>
        <v>4709352</v>
      </c>
      <c r="AM97" s="7">
        <f t="shared" si="102"/>
        <v>43781408</v>
      </c>
      <c r="AO97" s="48">
        <f t="shared" si="103"/>
        <v>1.13995672017039E+16</v>
      </c>
      <c r="AP97" s="48">
        <f t="shared" si="90"/>
        <v>0</v>
      </c>
      <c r="AQ97" s="48">
        <f t="shared" si="90"/>
        <v>343213305884289</v>
      </c>
      <c r="AR97" s="48">
        <f t="shared" si="90"/>
        <v>1.1194224541145323E+17</v>
      </c>
      <c r="AS97" s="48">
        <f t="shared" si="90"/>
        <v>3.0832249028130033E+20</v>
      </c>
      <c r="AT97" s="48">
        <f t="shared" si="90"/>
        <v>8.929689839074583E+17</v>
      </c>
      <c r="AU97" s="48">
        <f t="shared" si="90"/>
        <v>0</v>
      </c>
      <c r="AV97" s="48">
        <f t="shared" si="90"/>
        <v>4125107304342144</v>
      </c>
    </row>
    <row r="98" spans="1:48" x14ac:dyDescent="0.35">
      <c r="A98" s="91"/>
      <c r="B98" s="15" t="s">
        <v>13</v>
      </c>
      <c r="C98" s="50">
        <v>666</v>
      </c>
      <c r="D98" s="50">
        <v>50</v>
      </c>
      <c r="E98" s="50">
        <v>3001</v>
      </c>
      <c r="F98" s="50">
        <v>11633</v>
      </c>
      <c r="G98" s="50">
        <v>3226</v>
      </c>
      <c r="H98" s="49">
        <v>788668</v>
      </c>
      <c r="I98" s="50">
        <v>0</v>
      </c>
      <c r="J98" s="50">
        <v>0</v>
      </c>
      <c r="K98" s="56">
        <f t="shared" si="91"/>
        <v>807244</v>
      </c>
      <c r="L98" s="30">
        <f>H98/K98</f>
        <v>0.97698837030687125</v>
      </c>
      <c r="N98">
        <f>N97*-1</f>
        <v>8.2406636859121097E-4</v>
      </c>
      <c r="P98" s="91"/>
      <c r="Q98" s="15" t="s">
        <v>13</v>
      </c>
      <c r="R98" s="60">
        <f t="shared" si="92"/>
        <v>6.8697414501632233E-5</v>
      </c>
      <c r="S98" s="60">
        <f t="shared" si="89"/>
        <v>5.1574635511735916E-6</v>
      </c>
      <c r="T98" s="60">
        <f t="shared" si="89"/>
        <v>3.0955096234143892E-4</v>
      </c>
      <c r="U98" s="60">
        <f t="shared" si="89"/>
        <v>1.1999354698160477E-3</v>
      </c>
      <c r="V98" s="60">
        <f t="shared" si="89"/>
        <v>3.3275954832172008E-4</v>
      </c>
      <c r="W98" s="59">
        <f t="shared" si="89"/>
        <v>8.135052927953948E-2</v>
      </c>
      <c r="X98" s="60">
        <f t="shared" si="89"/>
        <v>0</v>
      </c>
      <c r="Y98" s="60">
        <f t="shared" si="89"/>
        <v>0</v>
      </c>
      <c r="Z98" s="58">
        <f t="shared" si="93"/>
        <v>8.3266630138071493E-2</v>
      </c>
      <c r="AB98" s="42" t="s">
        <v>46</v>
      </c>
      <c r="AC98">
        <f>(1/(K101*K101))*((C93*(C101+K93))+(D94*(D101+K94))+(E95*(E101+K95))+(F96*(F101+K96))+(G97*(G101+K97))+(H98*(H101+K98))+(I99*(I101+K99))+(J100*(J101+K100)))</f>
        <v>0.52159214646435481</v>
      </c>
      <c r="AE98" s="7">
        <f t="shared" si="94"/>
        <v>1689274</v>
      </c>
      <c r="AF98" s="7">
        <f t="shared" si="95"/>
        <v>915248</v>
      </c>
      <c r="AG98" s="7">
        <f t="shared" si="96"/>
        <v>2721743</v>
      </c>
      <c r="AH98" s="7">
        <f t="shared" si="97"/>
        <v>1971830</v>
      </c>
      <c r="AI98" s="7">
        <f t="shared" si="98"/>
        <v>5092668</v>
      </c>
      <c r="AJ98" s="7">
        <f t="shared" si="99"/>
        <v>1593951</v>
      </c>
      <c r="AK98" s="7">
        <f t="shared" si="100"/>
        <v>912170</v>
      </c>
      <c r="AL98" s="7">
        <f t="shared" si="101"/>
        <v>1255756</v>
      </c>
      <c r="AM98" s="7">
        <f t="shared" si="102"/>
        <v>16152640</v>
      </c>
      <c r="AO98" s="48">
        <f t="shared" si="103"/>
        <v>1900528666952616</v>
      </c>
      <c r="AP98" s="48">
        <f t="shared" si="90"/>
        <v>41883945075200</v>
      </c>
      <c r="AQ98" s="48">
        <f t="shared" si="90"/>
        <v>2.2231062759105048E+16</v>
      </c>
      <c r="AR98" s="48">
        <f t="shared" si="90"/>
        <v>4.5230424914353696E+16</v>
      </c>
      <c r="AS98" s="48">
        <f t="shared" si="90"/>
        <v>8.3667172497630624E+16</v>
      </c>
      <c r="AT98" s="48">
        <f t="shared" si="90"/>
        <v>2.0037528489359759E+18</v>
      </c>
      <c r="AU98" s="48">
        <f t="shared" si="90"/>
        <v>0</v>
      </c>
      <c r="AV98" s="48">
        <f t="shared" si="90"/>
        <v>0</v>
      </c>
    </row>
    <row r="99" spans="1:48" x14ac:dyDescent="0.35">
      <c r="A99" s="91"/>
      <c r="B99" s="16" t="s">
        <v>1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49">
        <v>104926</v>
      </c>
      <c r="J99" s="50">
        <v>0</v>
      </c>
      <c r="K99" s="56">
        <f t="shared" si="91"/>
        <v>104926</v>
      </c>
      <c r="L99" s="30">
        <f>I99/K99</f>
        <v>1</v>
      </c>
      <c r="M99" s="43" t="s">
        <v>57</v>
      </c>
      <c r="N99">
        <f>SQRT(N98)</f>
        <v>2.8706556195252871E-2</v>
      </c>
      <c r="P99" s="91"/>
      <c r="Q99" s="16" t="s">
        <v>1</v>
      </c>
      <c r="R99" s="60">
        <f t="shared" si="92"/>
        <v>0</v>
      </c>
      <c r="S99" s="60">
        <f t="shared" si="89"/>
        <v>0</v>
      </c>
      <c r="T99" s="60">
        <f t="shared" si="89"/>
        <v>0</v>
      </c>
      <c r="U99" s="60">
        <f t="shared" si="89"/>
        <v>0</v>
      </c>
      <c r="V99" s="60">
        <f t="shared" si="89"/>
        <v>0</v>
      </c>
      <c r="W99" s="60">
        <f t="shared" si="89"/>
        <v>0</v>
      </c>
      <c r="X99" s="59">
        <f t="shared" si="89"/>
        <v>1.0823040411408804E-2</v>
      </c>
      <c r="Y99" s="60">
        <f t="shared" si="89"/>
        <v>0</v>
      </c>
      <c r="Z99" s="58">
        <f t="shared" si="93"/>
        <v>1.0823040411408804E-2</v>
      </c>
      <c r="AB99" s="42" t="s">
        <v>47</v>
      </c>
      <c r="AC99" s="45">
        <f>(1/(K101*K101*K101))*AO93</f>
        <v>3.3701490895087288E-3</v>
      </c>
      <c r="AE99" s="7">
        <f t="shared" si="94"/>
        <v>986956</v>
      </c>
      <c r="AF99" s="7">
        <f t="shared" si="95"/>
        <v>212930</v>
      </c>
      <c r="AG99" s="7">
        <f t="shared" si="96"/>
        <v>2019425</v>
      </c>
      <c r="AH99" s="7">
        <f t="shared" si="97"/>
        <v>1269512</v>
      </c>
      <c r="AI99" s="7">
        <f t="shared" si="98"/>
        <v>4390350</v>
      </c>
      <c r="AJ99" s="7">
        <f t="shared" si="99"/>
        <v>891633</v>
      </c>
      <c r="AK99" s="7">
        <f t="shared" si="100"/>
        <v>209852</v>
      </c>
      <c r="AL99" s="7">
        <f t="shared" si="101"/>
        <v>553438</v>
      </c>
      <c r="AM99" s="7">
        <f t="shared" si="102"/>
        <v>10534096</v>
      </c>
      <c r="AO99" s="48">
        <f t="shared" si="103"/>
        <v>0</v>
      </c>
      <c r="AP99" s="48">
        <f t="shared" si="90"/>
        <v>0</v>
      </c>
      <c r="AQ99" s="48">
        <f t="shared" si="90"/>
        <v>0</v>
      </c>
      <c r="AR99" s="48">
        <f t="shared" si="90"/>
        <v>0</v>
      </c>
      <c r="AS99" s="48">
        <f t="shared" si="90"/>
        <v>0</v>
      </c>
      <c r="AT99" s="48">
        <f t="shared" si="90"/>
        <v>0</v>
      </c>
      <c r="AU99" s="48">
        <f t="shared" si="90"/>
        <v>4620716698139104</v>
      </c>
      <c r="AV99" s="48">
        <f t="shared" si="90"/>
        <v>0</v>
      </c>
    </row>
    <row r="100" spans="1:48" x14ac:dyDescent="0.35">
      <c r="A100" s="91"/>
      <c r="B100" s="16" t="s">
        <v>2</v>
      </c>
      <c r="C100" s="50">
        <v>0</v>
      </c>
      <c r="D100" s="55">
        <v>0</v>
      </c>
      <c r="E100" s="51">
        <v>0</v>
      </c>
      <c r="F100" s="50">
        <v>0</v>
      </c>
      <c r="G100" s="50">
        <v>0</v>
      </c>
      <c r="H100" s="50">
        <v>36</v>
      </c>
      <c r="I100" s="50">
        <v>0</v>
      </c>
      <c r="J100" s="49">
        <v>363110</v>
      </c>
      <c r="K100" s="56">
        <f t="shared" si="91"/>
        <v>363146</v>
      </c>
      <c r="L100" s="30">
        <f>J100/K100</f>
        <v>0.99990086631823016</v>
      </c>
      <c r="P100" s="91"/>
      <c r="Q100" s="16" t="s">
        <v>2</v>
      </c>
      <c r="R100" s="60">
        <f t="shared" si="92"/>
        <v>0</v>
      </c>
      <c r="S100" s="60">
        <f t="shared" si="89"/>
        <v>0</v>
      </c>
      <c r="T100" s="60">
        <f t="shared" si="89"/>
        <v>0</v>
      </c>
      <c r="U100" s="60">
        <f t="shared" si="89"/>
        <v>0</v>
      </c>
      <c r="V100" s="60">
        <f t="shared" si="89"/>
        <v>0</v>
      </c>
      <c r="W100" s="60">
        <f t="shared" si="89"/>
        <v>3.7133737568449856E-6</v>
      </c>
      <c r="X100" s="60">
        <f t="shared" si="89"/>
        <v>0</v>
      </c>
      <c r="Y100" s="59">
        <f t="shared" si="89"/>
        <v>3.7454531801332853E-2</v>
      </c>
      <c r="Z100" s="58">
        <f>SUM(R100:Y100)</f>
        <v>3.7458245175089701E-2</v>
      </c>
      <c r="AB100" s="42" t="s">
        <v>56</v>
      </c>
      <c r="AC100">
        <f>AC95/N99</f>
        <v>15.752659800240115</v>
      </c>
      <c r="AE100" s="7">
        <f t="shared" si="94"/>
        <v>1245176</v>
      </c>
      <c r="AF100" s="7">
        <f t="shared" si="95"/>
        <v>471150</v>
      </c>
      <c r="AG100" s="7">
        <f t="shared" si="96"/>
        <v>2277645</v>
      </c>
      <c r="AH100" s="7">
        <f t="shared" si="97"/>
        <v>1527732</v>
      </c>
      <c r="AI100" s="7">
        <f t="shared" si="98"/>
        <v>4648570</v>
      </c>
      <c r="AJ100" s="7">
        <f t="shared" si="99"/>
        <v>1149853</v>
      </c>
      <c r="AK100" s="7">
        <f t="shared" si="100"/>
        <v>468072</v>
      </c>
      <c r="AL100" s="7">
        <f t="shared" si="101"/>
        <v>811658</v>
      </c>
      <c r="AM100" s="7">
        <f t="shared" si="102"/>
        <v>12599856</v>
      </c>
      <c r="AO100" s="48">
        <f t="shared" si="103"/>
        <v>0</v>
      </c>
      <c r="AP100" s="48">
        <f t="shared" si="90"/>
        <v>0</v>
      </c>
      <c r="AQ100" s="48">
        <f t="shared" si="90"/>
        <v>0</v>
      </c>
      <c r="AR100" s="48">
        <f t="shared" si="90"/>
        <v>0</v>
      </c>
      <c r="AS100" s="48">
        <f t="shared" si="90"/>
        <v>0</v>
      </c>
      <c r="AT100" s="48">
        <f t="shared" si="90"/>
        <v>47597829177924</v>
      </c>
      <c r="AU100" s="48">
        <f t="shared" si="90"/>
        <v>0</v>
      </c>
      <c r="AV100" s="48">
        <f t="shared" si="90"/>
        <v>2.3921276811191805E+17</v>
      </c>
    </row>
    <row r="101" spans="1:48" x14ac:dyDescent="0.35">
      <c r="A101" s="85"/>
      <c r="B101" s="4" t="s">
        <v>25</v>
      </c>
      <c r="C101" s="50">
        <f>SUM(C93:C100)</f>
        <v>942141</v>
      </c>
      <c r="D101" s="50">
        <f t="shared" ref="D101:H101" si="104">SUM(D93:D100)</f>
        <v>107262</v>
      </c>
      <c r="E101" s="50">
        <f t="shared" si="104"/>
        <v>1886540</v>
      </c>
      <c r="F101" s="50">
        <f t="shared" si="104"/>
        <v>1151953</v>
      </c>
      <c r="G101" s="50">
        <f t="shared" si="104"/>
        <v>4236465</v>
      </c>
      <c r="H101" s="50">
        <f t="shared" si="104"/>
        <v>886577</v>
      </c>
      <c r="I101" s="50">
        <f>SUM(I93:I100)</f>
        <v>104926</v>
      </c>
      <c r="J101" s="50">
        <f t="shared" ref="J101" si="105">SUM(J93:J100)</f>
        <v>378824</v>
      </c>
      <c r="K101" s="57">
        <f>SUM(K93:K100)</f>
        <v>9694688</v>
      </c>
      <c r="L101" s="35"/>
      <c r="P101" s="85"/>
      <c r="Q101" s="4" t="s">
        <v>25</v>
      </c>
      <c r="R101" s="58">
        <f>SUM(R93:R100)</f>
        <v>9.7181157351324765E-2</v>
      </c>
      <c r="S101" s="58">
        <f t="shared" ref="S101:Z101" si="106">SUM(S93:S100)</f>
        <v>1.1063997108519635E-2</v>
      </c>
      <c r="T101" s="58">
        <f t="shared" si="106"/>
        <v>0.19459522575662055</v>
      </c>
      <c r="U101" s="58">
        <f t="shared" si="106"/>
        <v>0.11882311220330144</v>
      </c>
      <c r="V101" s="58">
        <f t="shared" si="106"/>
        <v>0.43698827646645261</v>
      </c>
      <c r="W101" s="58">
        <f t="shared" si="106"/>
        <v>9.1449771256176579E-2</v>
      </c>
      <c r="X101" s="58">
        <f t="shared" si="106"/>
        <v>1.0823040411408804E-2</v>
      </c>
      <c r="Y101" s="58">
        <f t="shared" si="106"/>
        <v>3.9075419446195692E-2</v>
      </c>
      <c r="Z101" s="61">
        <f t="shared" si="106"/>
        <v>0.99999999999999989</v>
      </c>
    </row>
    <row r="102" spans="1:48" x14ac:dyDescent="0.35">
      <c r="A102" s="92" t="s">
        <v>35</v>
      </c>
      <c r="B102" s="93"/>
      <c r="C102" s="30">
        <f>C93/C101</f>
        <v>0.9682743878039487</v>
      </c>
      <c r="D102" s="30">
        <f>D94/D101</f>
        <v>0.99953385169025377</v>
      </c>
      <c r="E102" s="30">
        <f>E95/E101</f>
        <v>0.99840077602383204</v>
      </c>
      <c r="F102" s="30">
        <f>F96/F101</f>
        <v>0.97152661610326119</v>
      </c>
      <c r="G102" s="30">
        <f>G97/G101</f>
        <v>0.99643499946299563</v>
      </c>
      <c r="H102" s="30">
        <f>H98/H101</f>
        <v>0.8895651477536638</v>
      </c>
      <c r="I102" s="30">
        <f>I99/I101</f>
        <v>1</v>
      </c>
      <c r="J102" s="30">
        <f>J100/J101</f>
        <v>0.9585189956285769</v>
      </c>
      <c r="K102" s="34"/>
      <c r="L102" s="35"/>
    </row>
    <row r="103" spans="1:48" ht="18.5" x14ac:dyDescent="0.45">
      <c r="A103" s="25"/>
      <c r="B103" s="26"/>
      <c r="C103" s="17"/>
      <c r="D103" s="17"/>
      <c r="E103" s="17"/>
      <c r="F103" s="17"/>
      <c r="G103" s="17"/>
      <c r="H103" s="17"/>
      <c r="I103" s="17"/>
      <c r="J103" s="17"/>
      <c r="K103" s="17"/>
      <c r="L103" s="36" t="s">
        <v>37</v>
      </c>
      <c r="M103" s="39">
        <f>(C93+D94+E95+F96+G97+H98+I99+J100)/K101</f>
        <v>0.97993922032354208</v>
      </c>
    </row>
    <row r="104" spans="1:48" ht="21" x14ac:dyDescent="0.5">
      <c r="B104" s="23" t="s">
        <v>89</v>
      </c>
      <c r="L104" s="3"/>
    </row>
    <row r="105" spans="1:48" x14ac:dyDescent="0.35">
      <c r="L105" s="3"/>
    </row>
    <row r="106" spans="1:48" x14ac:dyDescent="0.35">
      <c r="L106" s="3"/>
    </row>
  </sheetData>
  <mergeCells count="61">
    <mergeCell ref="AE92:AM92"/>
    <mergeCell ref="AO92:AV92"/>
    <mergeCell ref="A93:A101"/>
    <mergeCell ref="P93:P101"/>
    <mergeCell ref="A102:B102"/>
    <mergeCell ref="A91:A92"/>
    <mergeCell ref="B91:K91"/>
    <mergeCell ref="L91:L92"/>
    <mergeCell ref="P91:P92"/>
    <mergeCell ref="Q91:Z91"/>
    <mergeCell ref="AE77:AM77"/>
    <mergeCell ref="AO77:AV77"/>
    <mergeCell ref="A78:A86"/>
    <mergeCell ref="P78:P86"/>
    <mergeCell ref="A87:B87"/>
    <mergeCell ref="A76:A77"/>
    <mergeCell ref="B76:K76"/>
    <mergeCell ref="L76:L77"/>
    <mergeCell ref="P76:P77"/>
    <mergeCell ref="Q76:Z76"/>
    <mergeCell ref="AE62:AM62"/>
    <mergeCell ref="AO62:AV62"/>
    <mergeCell ref="A63:A71"/>
    <mergeCell ref="P63:P71"/>
    <mergeCell ref="A72:B72"/>
    <mergeCell ref="A61:A62"/>
    <mergeCell ref="B61:K61"/>
    <mergeCell ref="L61:L62"/>
    <mergeCell ref="P61:P62"/>
    <mergeCell ref="Q61:Z61"/>
    <mergeCell ref="AE45:AM45"/>
    <mergeCell ref="AO45:AV45"/>
    <mergeCell ref="A46:A54"/>
    <mergeCell ref="P46:P54"/>
    <mergeCell ref="A55:B55"/>
    <mergeCell ref="A44:A45"/>
    <mergeCell ref="B44:K44"/>
    <mergeCell ref="L44:L45"/>
    <mergeCell ref="P44:P45"/>
    <mergeCell ref="Q44:Z44"/>
    <mergeCell ref="AE30:AM30"/>
    <mergeCell ref="AO30:AV30"/>
    <mergeCell ref="A31:A39"/>
    <mergeCell ref="P31:P39"/>
    <mergeCell ref="A40:B40"/>
    <mergeCell ref="A29:A30"/>
    <mergeCell ref="B29:K29"/>
    <mergeCell ref="L29:L30"/>
    <mergeCell ref="P29:P30"/>
    <mergeCell ref="Q29:Z29"/>
    <mergeCell ref="AE15:AM15"/>
    <mergeCell ref="AO15:AV15"/>
    <mergeCell ref="A16:A24"/>
    <mergeCell ref="P16:P24"/>
    <mergeCell ref="A25:B25"/>
    <mergeCell ref="Q14:Z14"/>
    <mergeCell ref="A1:K1"/>
    <mergeCell ref="A14:A15"/>
    <mergeCell ref="B14:K14"/>
    <mergeCell ref="L14:L15"/>
    <mergeCell ref="P14:P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6"/>
  <sheetViews>
    <sheetView zoomScale="80" zoomScaleNormal="80" workbookViewId="0">
      <selection activeCell="G2" sqref="G2"/>
    </sheetView>
  </sheetViews>
  <sheetFormatPr defaultRowHeight="14.5" x14ac:dyDescent="0.35"/>
  <cols>
    <col min="1" max="1" width="20.36328125" customWidth="1"/>
    <col min="2" max="2" width="21.90625" customWidth="1"/>
    <col min="3" max="3" width="14.54296875" customWidth="1"/>
    <col min="4" max="4" width="15.54296875" customWidth="1"/>
    <col min="5" max="5" width="12.08984375" customWidth="1"/>
    <col min="6" max="6" width="16.90625" customWidth="1"/>
    <col min="7" max="7" width="15" bestFit="1" customWidth="1"/>
    <col min="8" max="8" width="12.54296875" customWidth="1"/>
    <col min="9" max="10" width="13.6328125" bestFit="1" customWidth="1"/>
    <col min="11" max="11" width="13" customWidth="1"/>
    <col min="12" max="12" width="16.453125" customWidth="1"/>
    <col min="13" max="13" width="19.36328125" customWidth="1"/>
    <col min="14" max="14" width="24.36328125" customWidth="1"/>
    <col min="15" max="16" width="10" customWidth="1"/>
    <col min="17" max="17" width="20.1796875" bestFit="1" customWidth="1"/>
    <col min="18" max="23" width="11.6328125" bestFit="1" customWidth="1"/>
    <col min="24" max="24" width="13.36328125" bestFit="1" customWidth="1"/>
    <col min="25" max="25" width="11.6328125" bestFit="1" customWidth="1"/>
    <col min="26" max="26" width="12" customWidth="1"/>
    <col min="28" max="28" width="10" customWidth="1"/>
    <col min="29" max="29" width="11.6328125" customWidth="1"/>
    <col min="31" max="31" width="15.36328125" customWidth="1"/>
    <col min="39" max="39" width="14.1796875" customWidth="1"/>
    <col min="41" max="42" width="26.36328125" customWidth="1"/>
    <col min="43" max="44" width="27.6328125" customWidth="1"/>
    <col min="45" max="45" width="29.6328125" customWidth="1"/>
    <col min="46" max="46" width="28.81640625" customWidth="1"/>
    <col min="47" max="48" width="26.36328125" customWidth="1"/>
  </cols>
  <sheetData>
    <row r="1" spans="1:48" ht="21" x14ac:dyDescent="0.5">
      <c r="A1" s="83" t="s">
        <v>91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3"/>
    </row>
    <row r="2" spans="1:48" x14ac:dyDescent="0.35">
      <c r="H2" s="17"/>
      <c r="I2" s="17"/>
      <c r="J2" s="17"/>
      <c r="K2" s="17"/>
      <c r="L2" s="3"/>
    </row>
    <row r="3" spans="1:48" x14ac:dyDescent="0.35">
      <c r="A3" s="4" t="s">
        <v>4</v>
      </c>
      <c r="B3" s="5">
        <v>1999</v>
      </c>
      <c r="C3" s="5">
        <v>2004</v>
      </c>
      <c r="D3" s="5">
        <v>2009</v>
      </c>
      <c r="E3" s="5">
        <v>2013</v>
      </c>
      <c r="F3" s="73"/>
      <c r="H3" s="17"/>
      <c r="I3" s="77"/>
      <c r="J3" s="17"/>
      <c r="K3" s="77"/>
    </row>
    <row r="4" spans="1:48" x14ac:dyDescent="0.35">
      <c r="A4" s="4" t="s">
        <v>8</v>
      </c>
      <c r="B4" s="31">
        <v>18131.449000000001</v>
      </c>
      <c r="C4" s="31">
        <v>19846.314023300001</v>
      </c>
      <c r="D4" s="31">
        <v>21436.4634233</v>
      </c>
      <c r="E4" s="31">
        <v>21198.360516100001</v>
      </c>
      <c r="F4" s="74"/>
      <c r="G4" s="78"/>
      <c r="H4" s="78"/>
      <c r="I4" s="78"/>
      <c r="J4" s="78"/>
      <c r="K4" s="78"/>
      <c r="L4" s="78"/>
      <c r="M4" s="78"/>
      <c r="N4" s="78"/>
    </row>
    <row r="5" spans="1:48" x14ac:dyDescent="0.35">
      <c r="A5" s="9" t="s">
        <v>0</v>
      </c>
      <c r="B5" s="31">
        <v>4001.9920000000002</v>
      </c>
      <c r="C5" s="31">
        <v>2429.80585531</v>
      </c>
      <c r="D5" s="31">
        <v>2416.5831613</v>
      </c>
      <c r="E5" s="31">
        <v>2413.0629632099999</v>
      </c>
      <c r="F5" s="74"/>
      <c r="G5" s="78"/>
      <c r="H5" s="78"/>
      <c r="I5" s="78"/>
      <c r="J5" s="78"/>
      <c r="K5" s="78"/>
      <c r="L5" s="78"/>
      <c r="M5" s="78"/>
      <c r="N5" s="78"/>
    </row>
    <row r="6" spans="1:48" x14ac:dyDescent="0.35">
      <c r="A6" s="9" t="s">
        <v>11</v>
      </c>
      <c r="B6" s="31">
        <v>35817.544999999998</v>
      </c>
      <c r="C6" s="31">
        <v>43080.419082400003</v>
      </c>
      <c r="D6" s="31">
        <v>43087.502280699999</v>
      </c>
      <c r="E6" s="31">
        <v>42450.622242700003</v>
      </c>
      <c r="F6" s="74"/>
      <c r="G6" s="78"/>
      <c r="H6" s="78"/>
      <c r="I6" s="78"/>
      <c r="J6" s="78"/>
      <c r="K6" s="78"/>
      <c r="L6" s="78"/>
      <c r="M6" s="78"/>
      <c r="N6" s="78"/>
    </row>
    <row r="7" spans="1:48" x14ac:dyDescent="0.35">
      <c r="A7" s="9" t="s">
        <v>3</v>
      </c>
      <c r="B7" s="31">
        <v>17780.317999999999</v>
      </c>
      <c r="C7" s="31">
        <v>26205.0323938</v>
      </c>
      <c r="D7" s="31">
        <v>26632.829787300001</v>
      </c>
      <c r="E7" s="31">
        <v>25921.102989800002</v>
      </c>
      <c r="F7" s="74"/>
      <c r="G7" s="78"/>
      <c r="H7" s="78"/>
      <c r="I7" s="78"/>
      <c r="J7" s="78"/>
      <c r="K7" s="78"/>
      <c r="L7" s="78"/>
      <c r="M7" s="78"/>
      <c r="N7" s="78"/>
    </row>
    <row r="8" spans="1:48" x14ac:dyDescent="0.35">
      <c r="A8" s="9" t="s">
        <v>10</v>
      </c>
      <c r="B8" s="31">
        <v>118491.463</v>
      </c>
      <c r="C8" s="31">
        <v>96419.678669400004</v>
      </c>
      <c r="D8" s="31">
        <v>95866.580741700003</v>
      </c>
      <c r="E8" s="31">
        <v>95318.805610800002</v>
      </c>
      <c r="F8" s="74"/>
      <c r="G8" s="78"/>
      <c r="H8" s="78"/>
      <c r="I8" s="78"/>
      <c r="J8" s="78"/>
      <c r="K8" s="78"/>
      <c r="L8" s="78"/>
      <c r="M8" s="78"/>
      <c r="N8" s="78"/>
    </row>
    <row r="9" spans="1:48" x14ac:dyDescent="0.35">
      <c r="A9" s="4" t="s">
        <v>13</v>
      </c>
      <c r="B9" s="31">
        <v>13583.21</v>
      </c>
      <c r="C9" s="31">
        <v>17696.782448900001</v>
      </c>
      <c r="D9" s="31">
        <v>18159.0614527</v>
      </c>
      <c r="E9" s="31">
        <v>19944.369186299999</v>
      </c>
      <c r="F9" s="74"/>
      <c r="G9" s="78"/>
      <c r="H9" s="78"/>
      <c r="I9" s="78"/>
      <c r="J9" s="78"/>
      <c r="K9" s="78"/>
      <c r="L9" s="78"/>
      <c r="M9" s="78"/>
      <c r="N9" s="78"/>
    </row>
    <row r="10" spans="1:48" x14ac:dyDescent="0.35">
      <c r="A10" s="9" t="s">
        <v>1</v>
      </c>
      <c r="B10" s="31">
        <v>2360.3519999999999</v>
      </c>
      <c r="C10" s="31">
        <v>2360.3516974700001</v>
      </c>
      <c r="D10" s="31">
        <v>2360.3516964999999</v>
      </c>
      <c r="E10" s="31">
        <v>2360.3517003799998</v>
      </c>
      <c r="F10" s="74"/>
      <c r="G10" s="78"/>
      <c r="H10" s="78"/>
      <c r="I10" s="78"/>
      <c r="J10" s="78"/>
      <c r="K10" s="78"/>
      <c r="L10" s="78"/>
      <c r="M10" s="78"/>
      <c r="N10" s="78"/>
    </row>
    <row r="11" spans="1:48" x14ac:dyDescent="0.35">
      <c r="A11" s="9" t="s">
        <v>2</v>
      </c>
      <c r="B11" s="31">
        <v>7962.7160000000003</v>
      </c>
      <c r="C11" s="31">
        <v>10090.6607759</v>
      </c>
      <c r="D11" s="31">
        <v>8169.6724038399998</v>
      </c>
      <c r="E11" s="31">
        <v>8522.3697342800006</v>
      </c>
      <c r="F11" s="74"/>
      <c r="G11" s="78"/>
      <c r="H11" s="78"/>
      <c r="I11" s="78"/>
      <c r="J11" s="78"/>
      <c r="K11" s="78"/>
      <c r="L11" s="78"/>
      <c r="M11" s="78"/>
      <c r="N11" s="78"/>
    </row>
    <row r="12" spans="1:48" x14ac:dyDescent="0.35">
      <c r="B12" s="31">
        <f>SUM(B4:B11)</f>
        <v>218129.04499999998</v>
      </c>
      <c r="C12" s="31">
        <f t="shared" ref="C12:E12" si="0">SUM(C4:C11)</f>
        <v>218129.04494648002</v>
      </c>
      <c r="D12" s="31">
        <f t="shared" si="0"/>
        <v>218129.04494734001</v>
      </c>
      <c r="E12" s="31">
        <f t="shared" si="0"/>
        <v>218129.04494356998</v>
      </c>
      <c r="F12" s="74"/>
      <c r="G12" s="17"/>
      <c r="L12" s="3"/>
    </row>
    <row r="13" spans="1:48" x14ac:dyDescent="0.35">
      <c r="L13" s="3"/>
    </row>
    <row r="14" spans="1:48" x14ac:dyDescent="0.35">
      <c r="A14" s="84" t="s">
        <v>67</v>
      </c>
      <c r="B14" s="80">
        <v>2004</v>
      </c>
      <c r="C14" s="81"/>
      <c r="D14" s="81"/>
      <c r="E14" s="81"/>
      <c r="F14" s="81"/>
      <c r="G14" s="81"/>
      <c r="H14" s="81"/>
      <c r="I14" s="81"/>
      <c r="J14" s="81"/>
      <c r="K14" s="82"/>
      <c r="L14" s="86" t="s">
        <v>36</v>
      </c>
      <c r="P14" s="87" t="s">
        <v>67</v>
      </c>
      <c r="Q14" s="80">
        <v>2004</v>
      </c>
      <c r="R14" s="81"/>
      <c r="S14" s="81"/>
      <c r="T14" s="81"/>
      <c r="U14" s="81"/>
      <c r="V14" s="81"/>
      <c r="W14" s="81"/>
      <c r="X14" s="81"/>
      <c r="Y14" s="81"/>
      <c r="Z14" s="82"/>
    </row>
    <row r="15" spans="1:48" x14ac:dyDescent="0.35">
      <c r="A15" s="85"/>
      <c r="B15" s="7"/>
      <c r="C15" s="7" t="s">
        <v>8</v>
      </c>
      <c r="D15" s="7" t="s">
        <v>0</v>
      </c>
      <c r="E15" s="7" t="s">
        <v>11</v>
      </c>
      <c r="F15" s="7" t="s">
        <v>3</v>
      </c>
      <c r="G15" s="7" t="s">
        <v>10</v>
      </c>
      <c r="H15" s="7" t="s">
        <v>19</v>
      </c>
      <c r="I15" s="7" t="s">
        <v>20</v>
      </c>
      <c r="J15" s="7" t="s">
        <v>2</v>
      </c>
      <c r="K15" s="62" t="s">
        <v>23</v>
      </c>
      <c r="L15" s="86"/>
      <c r="P15" s="88"/>
      <c r="Q15" s="7"/>
      <c r="R15" s="7" t="s">
        <v>8</v>
      </c>
      <c r="S15" s="7" t="s">
        <v>0</v>
      </c>
      <c r="T15" s="7" t="s">
        <v>11</v>
      </c>
      <c r="U15" s="7" t="s">
        <v>3</v>
      </c>
      <c r="V15" s="7" t="s">
        <v>10</v>
      </c>
      <c r="W15" s="7" t="s">
        <v>19</v>
      </c>
      <c r="X15" s="7" t="s">
        <v>20</v>
      </c>
      <c r="Y15" s="7" t="s">
        <v>2</v>
      </c>
      <c r="Z15" s="62" t="s">
        <v>23</v>
      </c>
      <c r="AE15" s="89" t="s">
        <v>53</v>
      </c>
      <c r="AF15" s="89"/>
      <c r="AG15" s="89"/>
      <c r="AH15" s="89"/>
      <c r="AI15" s="89"/>
      <c r="AJ15" s="89"/>
      <c r="AK15" s="89"/>
      <c r="AL15" s="89"/>
      <c r="AM15" s="89"/>
      <c r="AO15" s="90" t="s">
        <v>54</v>
      </c>
      <c r="AP15" s="90"/>
      <c r="AQ15" s="90"/>
      <c r="AR15" s="90"/>
      <c r="AS15" s="90"/>
      <c r="AT15" s="90"/>
      <c r="AU15" s="90"/>
      <c r="AV15" s="90"/>
    </row>
    <row r="16" spans="1:48" x14ac:dyDescent="0.35">
      <c r="A16" s="84">
        <v>1999</v>
      </c>
      <c r="B16" s="15" t="s">
        <v>8</v>
      </c>
      <c r="C16" s="49">
        <v>15705.54</v>
      </c>
      <c r="D16" s="50">
        <v>0</v>
      </c>
      <c r="E16" s="50">
        <v>200.85749999999999</v>
      </c>
      <c r="F16" s="50">
        <v>445.185</v>
      </c>
      <c r="G16" s="50">
        <v>7.4024999999999999</v>
      </c>
      <c r="H16" s="50">
        <v>0</v>
      </c>
      <c r="I16" s="50">
        <v>0</v>
      </c>
      <c r="J16" s="50">
        <v>1771.29</v>
      </c>
      <c r="K16" s="50">
        <f>SUM(C16:J16)</f>
        <v>18130.275000000001</v>
      </c>
      <c r="L16" s="54">
        <f>C16/K16</f>
        <v>0.86626044006502934</v>
      </c>
      <c r="M16" s="43" t="s">
        <v>50</v>
      </c>
      <c r="N16">
        <f>C16+D17+E18+F19+G20+H21+I22+J23</f>
        <v>186925.005</v>
      </c>
      <c r="P16" s="84">
        <v>1999</v>
      </c>
      <c r="Q16" s="15" t="s">
        <v>8</v>
      </c>
      <c r="R16" s="59">
        <f>C16/$K$24</f>
        <v>7.2000666756887904E-2</v>
      </c>
      <c r="S16" s="60">
        <f t="shared" ref="S16:Y23" si="1">D16/$K$24</f>
        <v>0</v>
      </c>
      <c r="T16" s="60">
        <f t="shared" si="1"/>
        <v>9.2081354242653298E-4</v>
      </c>
      <c r="U16" s="60">
        <f t="shared" si="1"/>
        <v>2.0409114764704138E-3</v>
      </c>
      <c r="V16" s="60">
        <f t="shared" si="1"/>
        <v>3.3936110166722229E-5</v>
      </c>
      <c r="W16" s="60">
        <f t="shared" si="1"/>
        <v>0</v>
      </c>
      <c r="X16" s="60">
        <f t="shared" si="1"/>
        <v>0</v>
      </c>
      <c r="Y16" s="60">
        <f t="shared" si="1"/>
        <v>8.1203232120517967E-3</v>
      </c>
      <c r="Z16" s="58">
        <f>SUM(R16:Y16)</f>
        <v>8.3116651098003355E-2</v>
      </c>
      <c r="AB16" t="s">
        <v>42</v>
      </c>
      <c r="AC16">
        <f>R16+S17+T18+U19+V20+W21+X22+Y23</f>
        <v>0.85694124452483689</v>
      </c>
      <c r="AE16" s="7">
        <f>$C$24+K16</f>
        <v>37975.949999999997</v>
      </c>
      <c r="AF16" s="7">
        <f>$D$24+K16</f>
        <v>20560.365000000002</v>
      </c>
      <c r="AG16" s="7">
        <f>$E$24+K16</f>
        <v>61206.502500000002</v>
      </c>
      <c r="AH16" s="7">
        <f>$F$24+K16</f>
        <v>44333.460000000006</v>
      </c>
      <c r="AI16" s="7">
        <f>$G$24+K16</f>
        <v>114552.315</v>
      </c>
      <c r="AJ16" s="7">
        <f>$H$24+K16</f>
        <v>35831.182500000003</v>
      </c>
      <c r="AK16" s="7">
        <f>$I$24+K16</f>
        <v>20491.11</v>
      </c>
      <c r="AL16" s="7">
        <f>$J$24+K16</f>
        <v>28221.795000000002</v>
      </c>
      <c r="AM16" s="7">
        <f>SUM(AE16:AL16)</f>
        <v>363172.68</v>
      </c>
      <c r="AO16" s="48">
        <f>C16*(AE16*AE16)</f>
        <v>22650102258111.598</v>
      </c>
      <c r="AP16" s="48">
        <f t="shared" ref="AP16:AV23" si="2">D16*(AF16*AF16)</f>
        <v>0</v>
      </c>
      <c r="AQ16" s="48">
        <f t="shared" si="2"/>
        <v>752459586982.15344</v>
      </c>
      <c r="AR16" s="48">
        <f t="shared" si="2"/>
        <v>874991384929.34302</v>
      </c>
      <c r="AS16" s="48">
        <f t="shared" si="2"/>
        <v>97137328833.937927</v>
      </c>
      <c r="AT16" s="48">
        <f t="shared" si="2"/>
        <v>0</v>
      </c>
      <c r="AU16" s="48">
        <f t="shared" si="2"/>
        <v>0</v>
      </c>
      <c r="AV16" s="48">
        <f t="shared" si="2"/>
        <v>1410778837978.7827</v>
      </c>
    </row>
    <row r="17" spans="1:48" x14ac:dyDescent="0.35">
      <c r="A17" s="91"/>
      <c r="B17" s="16" t="s">
        <v>0</v>
      </c>
      <c r="C17" s="50">
        <v>1332.9675</v>
      </c>
      <c r="D17" s="49">
        <v>2018.7449999999999</v>
      </c>
      <c r="E17" s="50">
        <v>126.36</v>
      </c>
      <c r="F17" s="50">
        <v>515.49749999999995</v>
      </c>
      <c r="G17" s="50">
        <v>0.09</v>
      </c>
      <c r="H17" s="50">
        <v>9.0449999999999999</v>
      </c>
      <c r="I17" s="50">
        <v>0</v>
      </c>
      <c r="J17" s="51">
        <v>0</v>
      </c>
      <c r="K17" s="50">
        <f t="shared" ref="K17:K23" si="3">SUM(C17:J17)</f>
        <v>4002.7049999999999</v>
      </c>
      <c r="L17" s="54">
        <f>D17/K17</f>
        <v>0.50434518656758365</v>
      </c>
      <c r="M17" s="43" t="s">
        <v>51</v>
      </c>
      <c r="N17" s="24">
        <f>C24*K16+D24*K17+E24*K18+F24*K19+G24*K20+H24*K21+I24*K22+J24*K23</f>
        <v>14130083200.422657</v>
      </c>
      <c r="P17" s="91"/>
      <c r="Q17" s="16" t="s">
        <v>0</v>
      </c>
      <c r="R17" s="60">
        <f t="shared" ref="R17:R23" si="4">C17/$K$24</f>
        <v>6.1108722632435414E-3</v>
      </c>
      <c r="S17" s="59">
        <f t="shared" si="1"/>
        <v>9.2547588947679386E-3</v>
      </c>
      <c r="T17" s="60">
        <f t="shared" si="1"/>
        <v>5.7928630606781783E-4</v>
      </c>
      <c r="U17" s="60">
        <f t="shared" si="1"/>
        <v>2.3632529484187629E-3</v>
      </c>
      <c r="V17" s="60">
        <f t="shared" si="1"/>
        <v>4.1259708409388729E-7</v>
      </c>
      <c r="W17" s="60">
        <f t="shared" si="1"/>
        <v>4.1466006951435676E-5</v>
      </c>
      <c r="X17" s="60">
        <f t="shared" si="1"/>
        <v>0</v>
      </c>
      <c r="Y17" s="60">
        <f t="shared" si="1"/>
        <v>0</v>
      </c>
      <c r="Z17" s="58">
        <f t="shared" ref="Z17:Z22" si="5">SUM(R17:Y17)</f>
        <v>1.8350049016533591E-2</v>
      </c>
      <c r="AB17" t="s">
        <v>43</v>
      </c>
      <c r="AC17">
        <f>R24*Z16+S24*Z17+T24*Z18+U24*Z19+V24*Z20+W24*Z21+X24*Z22+Y24*Z23</f>
        <v>0.2969696102431908</v>
      </c>
      <c r="AE17" s="7">
        <f t="shared" ref="AE17:AE23" si="6">$C$24+K17</f>
        <v>23848.379999999997</v>
      </c>
      <c r="AF17" s="7">
        <f t="shared" ref="AF17:AF23" si="7">$D$24+K17</f>
        <v>6432.7950000000001</v>
      </c>
      <c r="AG17" s="7">
        <f t="shared" ref="AG17:AG23" si="8">$E$24+K17</f>
        <v>47078.932500000003</v>
      </c>
      <c r="AH17" s="7">
        <f t="shared" ref="AH17:AH23" si="9">$F$24+K17</f>
        <v>30205.89</v>
      </c>
      <c r="AI17" s="7">
        <f t="shared" ref="AI17:AI23" si="10">$G$24+K17</f>
        <v>100424.745</v>
      </c>
      <c r="AJ17" s="7">
        <f t="shared" ref="AJ17:AJ23" si="11">$H$24+K17</f>
        <v>21703.612500000003</v>
      </c>
      <c r="AK17" s="7">
        <f t="shared" ref="AK17:AK23" si="12">$I$24+K17</f>
        <v>6363.54</v>
      </c>
      <c r="AL17" s="7">
        <f t="shared" ref="AL17:AL23" si="13">$J$24+K17</f>
        <v>14094.225</v>
      </c>
      <c r="AM17" s="7">
        <f t="shared" ref="AM17:AM23" si="14">SUM(AE17:AL17)</f>
        <v>250152.12</v>
      </c>
      <c r="AO17" s="48">
        <f t="shared" ref="AO17:AO23" si="15">C17*(AE17*AE17)</f>
        <v>758118905536.39478</v>
      </c>
      <c r="AP17" s="48">
        <f t="shared" si="2"/>
        <v>83537387085.642899</v>
      </c>
      <c r="AQ17" s="48">
        <f t="shared" si="2"/>
        <v>280067574871.50641</v>
      </c>
      <c r="AR17" s="48">
        <f t="shared" si="2"/>
        <v>470337749112.30072</v>
      </c>
      <c r="AS17" s="48">
        <f t="shared" si="2"/>
        <v>907661646.74835205</v>
      </c>
      <c r="AT17" s="48">
        <f t="shared" si="2"/>
        <v>4260618265.751164</v>
      </c>
      <c r="AU17" s="48">
        <f t="shared" si="2"/>
        <v>0</v>
      </c>
      <c r="AV17" s="48">
        <f t="shared" si="2"/>
        <v>0</v>
      </c>
    </row>
    <row r="18" spans="1:48" x14ac:dyDescent="0.35">
      <c r="A18" s="91"/>
      <c r="B18" s="16" t="s">
        <v>11</v>
      </c>
      <c r="C18" s="50">
        <v>1376.4375</v>
      </c>
      <c r="D18" s="50">
        <v>0</v>
      </c>
      <c r="E18" s="49">
        <v>33400.845000000001</v>
      </c>
      <c r="F18" s="50">
        <v>714.69</v>
      </c>
      <c r="G18" s="50">
        <v>296.55</v>
      </c>
      <c r="H18" s="50">
        <v>30.127500000000001</v>
      </c>
      <c r="I18" s="50">
        <v>0</v>
      </c>
      <c r="J18" s="50">
        <v>0</v>
      </c>
      <c r="K18" s="50">
        <f t="shared" si="3"/>
        <v>35818.650000000009</v>
      </c>
      <c r="L18" s="54">
        <f>E18/K18</f>
        <v>0.93249871226302483</v>
      </c>
      <c r="M18" s="43"/>
      <c r="N18" s="24"/>
      <c r="P18" s="91"/>
      <c r="Q18" s="16" t="s">
        <v>11</v>
      </c>
      <c r="R18" s="60">
        <f t="shared" si="4"/>
        <v>6.3101566548608894E-3</v>
      </c>
      <c r="S18" s="60">
        <f t="shared" si="1"/>
        <v>0</v>
      </c>
      <c r="T18" s="59">
        <f t="shared" si="1"/>
        <v>0.15312323614746551</v>
      </c>
      <c r="U18" s="60">
        <f t="shared" si="1"/>
        <v>3.2764334447895594E-3</v>
      </c>
      <c r="V18" s="60">
        <f t="shared" si="1"/>
        <v>1.3595073920893588E-3</v>
      </c>
      <c r="W18" s="60">
        <f t="shared" si="1"/>
        <v>1.3811687390042878E-4</v>
      </c>
      <c r="X18" s="60">
        <f t="shared" si="1"/>
        <v>0</v>
      </c>
      <c r="Y18" s="60">
        <f t="shared" si="1"/>
        <v>0</v>
      </c>
      <c r="Z18" s="58">
        <f t="shared" si="5"/>
        <v>0.16420745051310576</v>
      </c>
      <c r="AB18" t="s">
        <v>44</v>
      </c>
      <c r="AC18">
        <f>(AC16-AC17)/1-AC17</f>
        <v>0.2630020240384553</v>
      </c>
      <c r="AE18" s="7">
        <f t="shared" si="6"/>
        <v>55664.325000000012</v>
      </c>
      <c r="AF18" s="7">
        <f t="shared" si="7"/>
        <v>38248.740000000005</v>
      </c>
      <c r="AG18" s="7">
        <f t="shared" si="8"/>
        <v>78894.877500000002</v>
      </c>
      <c r="AH18" s="7">
        <f t="shared" si="9"/>
        <v>62021.835000000006</v>
      </c>
      <c r="AI18" s="7">
        <f t="shared" si="10"/>
        <v>132240.69</v>
      </c>
      <c r="AJ18" s="7">
        <f t="shared" si="11"/>
        <v>53519.55750000001</v>
      </c>
      <c r="AK18" s="7">
        <f t="shared" si="12"/>
        <v>38179.485000000008</v>
      </c>
      <c r="AL18" s="7">
        <f t="shared" si="13"/>
        <v>45910.170000000013</v>
      </c>
      <c r="AM18" s="7">
        <f t="shared" si="14"/>
        <v>504679.68000000005</v>
      </c>
      <c r="AO18" s="48">
        <f t="shared" si="15"/>
        <v>4264915100144.4385</v>
      </c>
      <c r="AP18" s="48">
        <f t="shared" si="2"/>
        <v>0</v>
      </c>
      <c r="AQ18" s="48">
        <f t="shared" si="2"/>
        <v>207900276257149.13</v>
      </c>
      <c r="AR18" s="48">
        <f t="shared" si="2"/>
        <v>2749203752503.3687</v>
      </c>
      <c r="AS18" s="48">
        <f t="shared" si="2"/>
        <v>5185947807186.5479</v>
      </c>
      <c r="AT18" s="48">
        <f t="shared" si="2"/>
        <v>86295494786.836182</v>
      </c>
      <c r="AU18" s="48">
        <f t="shared" si="2"/>
        <v>0</v>
      </c>
      <c r="AV18" s="48">
        <f t="shared" si="2"/>
        <v>0</v>
      </c>
    </row>
    <row r="19" spans="1:48" x14ac:dyDescent="0.35">
      <c r="A19" s="91"/>
      <c r="B19" s="16" t="s">
        <v>3</v>
      </c>
      <c r="C19" s="50">
        <v>489.48750000000001</v>
      </c>
      <c r="D19" s="50">
        <v>0</v>
      </c>
      <c r="E19" s="50">
        <v>119.97</v>
      </c>
      <c r="F19" s="49">
        <v>16967.384999999998</v>
      </c>
      <c r="G19" s="50">
        <v>5.31</v>
      </c>
      <c r="H19" s="50">
        <v>197.7525</v>
      </c>
      <c r="I19" s="50">
        <v>0</v>
      </c>
      <c r="J19" s="50">
        <v>0</v>
      </c>
      <c r="K19" s="50">
        <f t="shared" si="3"/>
        <v>17779.904999999999</v>
      </c>
      <c r="L19" s="54">
        <f>F19/K19</f>
        <v>0.95430121814486635</v>
      </c>
      <c r="M19" s="43" t="s">
        <v>52</v>
      </c>
      <c r="N19">
        <f>((C16*(C24+K16))+(D17*(D24+K17))+(E18*(E24+K18))+(F19*(F24+K19))+(G20*(G24+K20))+(H21*(H24+K21))+(I22*(I24+K22))+(J23*(J24+K23)))</f>
        <v>25122664597.989601</v>
      </c>
      <c r="P19" s="91"/>
      <c r="Q19" s="16" t="s">
        <v>3</v>
      </c>
      <c r="R19" s="60">
        <f t="shared" si="4"/>
        <v>2.2440123911156296E-3</v>
      </c>
      <c r="S19" s="60">
        <f t="shared" si="1"/>
        <v>0</v>
      </c>
      <c r="T19" s="60">
        <f t="shared" si="1"/>
        <v>5.4999191309715182E-4</v>
      </c>
      <c r="U19" s="59">
        <f t="shared" si="1"/>
        <v>7.7785484174426239E-2</v>
      </c>
      <c r="V19" s="60">
        <f t="shared" si="1"/>
        <v>2.4343227961539352E-5</v>
      </c>
      <c r="W19" s="60">
        <f t="shared" si="1"/>
        <v>9.0657894302529393E-4</v>
      </c>
      <c r="X19" s="60">
        <f t="shared" si="1"/>
        <v>0</v>
      </c>
      <c r="Y19" s="60">
        <f t="shared" si="1"/>
        <v>0</v>
      </c>
      <c r="Z19" s="58">
        <f t="shared" si="5"/>
        <v>8.1510410649625845E-2</v>
      </c>
      <c r="AB19" s="42" t="s">
        <v>48</v>
      </c>
      <c r="AC19">
        <f>1/K24*(C16+D17+E18+F19+G20+H21+I22+J23)</f>
        <v>0.85694124452483678</v>
      </c>
      <c r="AE19" s="7">
        <f t="shared" si="6"/>
        <v>37625.58</v>
      </c>
      <c r="AF19" s="7">
        <f t="shared" si="7"/>
        <v>20209.994999999999</v>
      </c>
      <c r="AG19" s="7">
        <f t="shared" si="8"/>
        <v>60856.1325</v>
      </c>
      <c r="AH19" s="7">
        <f t="shared" si="9"/>
        <v>43983.09</v>
      </c>
      <c r="AI19" s="7">
        <f t="shared" si="10"/>
        <v>114201.94499999999</v>
      </c>
      <c r="AJ19" s="7">
        <f t="shared" si="11"/>
        <v>35480.8125</v>
      </c>
      <c r="AK19" s="7">
        <f t="shared" si="12"/>
        <v>20140.739999999998</v>
      </c>
      <c r="AL19" s="7">
        <f t="shared" si="13"/>
        <v>27871.424999999999</v>
      </c>
      <c r="AM19" s="7">
        <f t="shared" si="14"/>
        <v>360369.72</v>
      </c>
      <c r="AO19" s="48">
        <f t="shared" si="15"/>
        <v>692959754276.28857</v>
      </c>
      <c r="AP19" s="48">
        <f t="shared" si="2"/>
        <v>0</v>
      </c>
      <c r="AQ19" s="48">
        <f t="shared" si="2"/>
        <v>444305159477.02106</v>
      </c>
      <c r="AR19" s="48">
        <f t="shared" si="2"/>
        <v>32823613385520.691</v>
      </c>
      <c r="AS19" s="48">
        <f t="shared" si="2"/>
        <v>69253467323.867859</v>
      </c>
      <c r="AT19" s="48">
        <f t="shared" si="2"/>
        <v>248948260226.93506</v>
      </c>
      <c r="AU19" s="48">
        <f t="shared" si="2"/>
        <v>0</v>
      </c>
      <c r="AV19" s="48">
        <f t="shared" si="2"/>
        <v>0</v>
      </c>
    </row>
    <row r="20" spans="1:48" x14ac:dyDescent="0.35">
      <c r="A20" s="91"/>
      <c r="B20" s="16" t="s">
        <v>10</v>
      </c>
      <c r="C20" s="50">
        <v>905.87249999999995</v>
      </c>
      <c r="D20" s="50">
        <v>399.33</v>
      </c>
      <c r="E20" s="50">
        <v>9108.4050000000007</v>
      </c>
      <c r="F20" s="50">
        <v>7408.5974999999999</v>
      </c>
      <c r="G20" s="49">
        <v>95747.895000000004</v>
      </c>
      <c r="H20" s="50">
        <v>4703.6925000000001</v>
      </c>
      <c r="I20" s="50">
        <v>0</v>
      </c>
      <c r="J20" s="50">
        <v>219.78</v>
      </c>
      <c r="K20" s="50">
        <f t="shared" si="3"/>
        <v>118493.57250000001</v>
      </c>
      <c r="L20" s="54">
        <f>G20/K20</f>
        <v>0.80804294258239195</v>
      </c>
      <c r="M20" s="43" t="s">
        <v>55</v>
      </c>
      <c r="N20">
        <f>(1/K24)*((AC19*(1-AC19))/((1-AC20)*(1-AC20)))+((2*(1-AC19))*(2*AC19*AC20-AC21))/((1-AC20)*(1-AC20)*(1-AC20))+(((1-AC19)*(1-AC19))*(AC22-4*(AC20*AC20)))/((1-AC20)*(1-AC20)*(1-AC20)*(1-AC20))</f>
        <v>-4.5037986123941914E-2</v>
      </c>
      <c r="P20" s="91"/>
      <c r="Q20" s="16" t="s">
        <v>10</v>
      </c>
      <c r="R20" s="60">
        <f t="shared" si="4"/>
        <v>4.1528928006759995E-3</v>
      </c>
      <c r="S20" s="60">
        <f t="shared" si="1"/>
        <v>1.8306932621245779E-3</v>
      </c>
      <c r="T20" s="60">
        <f t="shared" si="1"/>
        <v>4.1756681597179823E-2</v>
      </c>
      <c r="U20" s="60">
        <f t="shared" si="1"/>
        <v>3.3964063619169593E-2</v>
      </c>
      <c r="V20" s="59">
        <f t="shared" si="1"/>
        <v>0.43894780316808552</v>
      </c>
      <c r="W20" s="60">
        <f t="shared" si="1"/>
        <v>2.1563664555269858E-2</v>
      </c>
      <c r="X20" s="60">
        <f t="shared" si="1"/>
        <v>0</v>
      </c>
      <c r="Y20" s="60">
        <f t="shared" si="1"/>
        <v>1.007562079357273E-3</v>
      </c>
      <c r="Z20" s="58">
        <f t="shared" si="5"/>
        <v>0.54322336108186253</v>
      </c>
      <c r="AB20" s="42" t="s">
        <v>45</v>
      </c>
      <c r="AC20" s="44">
        <f>(1/(K24*K24))*N17</f>
        <v>0.29696961024319085</v>
      </c>
      <c r="AE20" s="7">
        <f t="shared" si="6"/>
        <v>138339.2475</v>
      </c>
      <c r="AF20" s="7">
        <f t="shared" si="7"/>
        <v>120923.66250000001</v>
      </c>
      <c r="AG20" s="7">
        <f t="shared" si="8"/>
        <v>161569.80000000002</v>
      </c>
      <c r="AH20" s="7">
        <f t="shared" si="9"/>
        <v>144696.75750000001</v>
      </c>
      <c r="AI20" s="7">
        <f t="shared" si="10"/>
        <v>214915.61249999999</v>
      </c>
      <c r="AJ20" s="7">
        <f t="shared" si="11"/>
        <v>136194.48000000001</v>
      </c>
      <c r="AK20" s="7">
        <f t="shared" si="12"/>
        <v>120854.40750000002</v>
      </c>
      <c r="AL20" s="7">
        <f t="shared" si="13"/>
        <v>128585.09250000001</v>
      </c>
      <c r="AM20" s="7">
        <f t="shared" si="14"/>
        <v>1166079.06</v>
      </c>
      <c r="AO20" s="48">
        <f t="shared" si="15"/>
        <v>17336359080579.473</v>
      </c>
      <c r="AP20" s="48">
        <f t="shared" si="2"/>
        <v>5839215764423.4453</v>
      </c>
      <c r="AQ20" s="48">
        <f t="shared" si="2"/>
        <v>237773093321850.56</v>
      </c>
      <c r="AR20" s="48">
        <f t="shared" si="2"/>
        <v>155114929230649.81</v>
      </c>
      <c r="AS20" s="48">
        <f t="shared" si="2"/>
        <v>4422472760259307.5</v>
      </c>
      <c r="AT20" s="48">
        <f t="shared" si="2"/>
        <v>87248492945203.156</v>
      </c>
      <c r="AU20" s="48">
        <f t="shared" si="2"/>
        <v>0</v>
      </c>
      <c r="AV20" s="48">
        <f t="shared" si="2"/>
        <v>3633870215188.4722</v>
      </c>
    </row>
    <row r="21" spans="1:48" x14ac:dyDescent="0.35">
      <c r="A21" s="91"/>
      <c r="B21" s="15" t="s">
        <v>13</v>
      </c>
      <c r="C21" s="50">
        <v>35.369999999999997</v>
      </c>
      <c r="D21" s="50">
        <v>12.015000000000001</v>
      </c>
      <c r="E21" s="50">
        <v>119.79</v>
      </c>
      <c r="F21" s="50">
        <v>151.83000000000001</v>
      </c>
      <c r="G21" s="50">
        <v>364.79250000000002</v>
      </c>
      <c r="H21" s="49">
        <v>12760.29</v>
      </c>
      <c r="I21" s="50">
        <v>0</v>
      </c>
      <c r="J21" s="50">
        <v>136.97999999999999</v>
      </c>
      <c r="K21" s="50">
        <f t="shared" si="3"/>
        <v>13581.067500000001</v>
      </c>
      <c r="L21" s="54">
        <f>H21/K21</f>
        <v>0.93956458135562615</v>
      </c>
      <c r="N21">
        <f>N20*-1</f>
        <v>4.5037986123941914E-2</v>
      </c>
      <c r="P21" s="91"/>
      <c r="Q21" s="15" t="s">
        <v>13</v>
      </c>
      <c r="R21" s="60">
        <f t="shared" si="4"/>
        <v>1.6215065404889771E-4</v>
      </c>
      <c r="S21" s="60">
        <f t="shared" si="1"/>
        <v>5.5081710726533958E-5</v>
      </c>
      <c r="T21" s="60">
        <f t="shared" si="1"/>
        <v>5.4916671892896402E-4</v>
      </c>
      <c r="U21" s="60">
        <f t="shared" si="1"/>
        <v>6.9605128086638803E-4</v>
      </c>
      <c r="V21" s="60">
        <f t="shared" si="1"/>
        <v>1.6723591311035488E-3</v>
      </c>
      <c r="W21" s="59">
        <f t="shared" si="1"/>
        <v>5.8498427179915442E-2</v>
      </c>
      <c r="X21" s="60">
        <f t="shared" si="1"/>
        <v>0</v>
      </c>
      <c r="Y21" s="60">
        <f t="shared" si="1"/>
        <v>6.2797276199089646E-4</v>
      </c>
      <c r="Z21" s="58">
        <f t="shared" si="5"/>
        <v>6.2261209437580671E-2</v>
      </c>
      <c r="AB21" s="42" t="s">
        <v>46</v>
      </c>
      <c r="AC21">
        <f>(1/(K24*K24))*((C16*(C24+K16))+(D17*(D24+K17))+(E18*(E24+K18))+(F19*(F24+K19))+(G20*(G24+K20))+(H21*(H24+K21))+(I22*(I24+K22))+(J23*(J24+K23)))</f>
        <v>0.52799886653973971</v>
      </c>
      <c r="AE21" s="7">
        <f t="shared" si="6"/>
        <v>33426.7425</v>
      </c>
      <c r="AF21" s="7">
        <f t="shared" si="7"/>
        <v>16011.157500000001</v>
      </c>
      <c r="AG21" s="7">
        <f t="shared" si="8"/>
        <v>56657.294999999998</v>
      </c>
      <c r="AH21" s="7">
        <f t="shared" si="9"/>
        <v>39784.252500000002</v>
      </c>
      <c r="AI21" s="7">
        <f t="shared" si="10"/>
        <v>110003.1075</v>
      </c>
      <c r="AJ21" s="7">
        <f t="shared" si="11"/>
        <v>31281.975000000002</v>
      </c>
      <c r="AK21" s="7">
        <f t="shared" si="12"/>
        <v>15941.9025</v>
      </c>
      <c r="AL21" s="7">
        <f t="shared" si="13"/>
        <v>23672.587500000001</v>
      </c>
      <c r="AM21" s="7">
        <f t="shared" si="14"/>
        <v>326779.02</v>
      </c>
      <c r="AO21" s="48">
        <f t="shared" si="15"/>
        <v>39520567427.885406</v>
      </c>
      <c r="AP21" s="48">
        <f t="shared" si="2"/>
        <v>3080131331.3450227</v>
      </c>
      <c r="AQ21" s="48">
        <f t="shared" si="2"/>
        <v>384531778899.93243</v>
      </c>
      <c r="AR21" s="48">
        <f t="shared" si="2"/>
        <v>240314511794.54376</v>
      </c>
      <c r="AS21" s="48">
        <f t="shared" si="2"/>
        <v>4414238643915.2637</v>
      </c>
      <c r="AT21" s="48">
        <f t="shared" si="2"/>
        <v>12486734391300.348</v>
      </c>
      <c r="AU21" s="48">
        <f t="shared" si="2"/>
        <v>0</v>
      </c>
      <c r="AV21" s="48">
        <f t="shared" si="2"/>
        <v>76762413827.507507</v>
      </c>
    </row>
    <row r="22" spans="1:48" x14ac:dyDescent="0.35">
      <c r="A22" s="91"/>
      <c r="B22" s="16" t="s">
        <v>1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49">
        <v>2360.835</v>
      </c>
      <c r="J22" s="50">
        <v>0</v>
      </c>
      <c r="K22" s="50">
        <f t="shared" si="3"/>
        <v>2360.835</v>
      </c>
      <c r="L22" s="54">
        <f>I22/K22</f>
        <v>1</v>
      </c>
      <c r="M22" s="43" t="s">
        <v>57</v>
      </c>
      <c r="N22">
        <f>SQRT(N21)</f>
        <v>0.21222154962195031</v>
      </c>
      <c r="P22" s="91"/>
      <c r="Q22" s="16" t="s">
        <v>1</v>
      </c>
      <c r="R22" s="60">
        <f t="shared" si="4"/>
        <v>0</v>
      </c>
      <c r="S22" s="60">
        <f t="shared" si="1"/>
        <v>0</v>
      </c>
      <c r="T22" s="60">
        <f t="shared" si="1"/>
        <v>0</v>
      </c>
      <c r="U22" s="60">
        <f t="shared" si="1"/>
        <v>0</v>
      </c>
      <c r="V22" s="60">
        <f t="shared" si="1"/>
        <v>0</v>
      </c>
      <c r="W22" s="60">
        <f t="shared" si="1"/>
        <v>0</v>
      </c>
      <c r="X22" s="59">
        <f t="shared" si="1"/>
        <v>1.0823040411408805E-2</v>
      </c>
      <c r="Y22" s="60">
        <f t="shared" si="1"/>
        <v>0</v>
      </c>
      <c r="Z22" s="58">
        <f t="shared" si="5"/>
        <v>1.0823040411408805E-2</v>
      </c>
      <c r="AB22" s="42" t="s">
        <v>47</v>
      </c>
      <c r="AC22" s="45">
        <f>(1/(K24*K24*K24))*AO16</f>
        <v>2.1823334124393408E-3</v>
      </c>
      <c r="AE22" s="7">
        <f t="shared" si="6"/>
        <v>22206.51</v>
      </c>
      <c r="AF22" s="7">
        <f t="shared" si="7"/>
        <v>4790.9249999999993</v>
      </c>
      <c r="AG22" s="7">
        <f t="shared" si="8"/>
        <v>45437.0625</v>
      </c>
      <c r="AH22" s="7">
        <f t="shared" si="9"/>
        <v>28564.02</v>
      </c>
      <c r="AI22" s="7">
        <f t="shared" si="10"/>
        <v>98782.875</v>
      </c>
      <c r="AJ22" s="7">
        <f t="shared" si="11"/>
        <v>20061.7425</v>
      </c>
      <c r="AK22" s="7">
        <f t="shared" si="12"/>
        <v>4721.67</v>
      </c>
      <c r="AL22" s="7">
        <f t="shared" si="13"/>
        <v>12452.355</v>
      </c>
      <c r="AM22" s="7">
        <f t="shared" si="14"/>
        <v>237017.16000000003</v>
      </c>
      <c r="AO22" s="48">
        <f t="shared" si="15"/>
        <v>0</v>
      </c>
      <c r="AP22" s="48">
        <f t="shared" si="2"/>
        <v>0</v>
      </c>
      <c r="AQ22" s="48">
        <f t="shared" si="2"/>
        <v>0</v>
      </c>
      <c r="AR22" s="48">
        <f t="shared" si="2"/>
        <v>0</v>
      </c>
      <c r="AS22" s="48">
        <f t="shared" si="2"/>
        <v>0</v>
      </c>
      <c r="AT22" s="48">
        <f t="shared" si="2"/>
        <v>0</v>
      </c>
      <c r="AU22" s="48">
        <f t="shared" si="2"/>
        <v>52632851139.74073</v>
      </c>
      <c r="AV22" s="48">
        <f t="shared" si="2"/>
        <v>0</v>
      </c>
    </row>
    <row r="23" spans="1:48" x14ac:dyDescent="0.35">
      <c r="A23" s="91"/>
      <c r="B23" s="16" t="s">
        <v>2</v>
      </c>
      <c r="C23" s="50">
        <v>0</v>
      </c>
      <c r="D23" s="51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49">
        <v>7963.47</v>
      </c>
      <c r="K23" s="50">
        <f t="shared" si="3"/>
        <v>7963.47</v>
      </c>
      <c r="L23" s="54">
        <f>J23/K23</f>
        <v>1</v>
      </c>
      <c r="P23" s="91"/>
      <c r="Q23" s="16" t="s">
        <v>2</v>
      </c>
      <c r="R23" s="60">
        <f t="shared" si="4"/>
        <v>0</v>
      </c>
      <c r="S23" s="60">
        <f t="shared" si="1"/>
        <v>0</v>
      </c>
      <c r="T23" s="60">
        <f t="shared" si="1"/>
        <v>0</v>
      </c>
      <c r="U23" s="60">
        <f t="shared" si="1"/>
        <v>0</v>
      </c>
      <c r="V23" s="60">
        <f t="shared" si="1"/>
        <v>0</v>
      </c>
      <c r="W23" s="60">
        <f t="shared" si="1"/>
        <v>0</v>
      </c>
      <c r="X23" s="60">
        <f t="shared" si="1"/>
        <v>0</v>
      </c>
      <c r="Y23" s="59">
        <f t="shared" si="1"/>
        <v>3.6507827791879437E-2</v>
      </c>
      <c r="Z23" s="58">
        <f>SUM(R23:Y23)</f>
        <v>3.6507827791879437E-2</v>
      </c>
      <c r="AB23" s="42" t="s">
        <v>56</v>
      </c>
      <c r="AC23">
        <f>AC18/N22</f>
        <v>1.2392804807380067</v>
      </c>
      <c r="AE23" s="7">
        <f t="shared" si="6"/>
        <v>27809.145</v>
      </c>
      <c r="AF23" s="7">
        <f t="shared" si="7"/>
        <v>10393.56</v>
      </c>
      <c r="AG23" s="7">
        <f t="shared" si="8"/>
        <v>51039.697500000002</v>
      </c>
      <c r="AH23" s="7">
        <f t="shared" si="9"/>
        <v>34166.654999999999</v>
      </c>
      <c r="AI23" s="7">
        <f t="shared" si="10"/>
        <v>104385.51</v>
      </c>
      <c r="AJ23" s="7">
        <f t="shared" si="11"/>
        <v>25664.377500000002</v>
      </c>
      <c r="AK23" s="7">
        <f t="shared" si="12"/>
        <v>10324.305</v>
      </c>
      <c r="AL23" s="7">
        <f t="shared" si="13"/>
        <v>18054.990000000002</v>
      </c>
      <c r="AM23" s="7">
        <f t="shared" si="14"/>
        <v>281838.24</v>
      </c>
      <c r="AO23" s="48">
        <f t="shared" si="15"/>
        <v>0</v>
      </c>
      <c r="AP23" s="48">
        <f t="shared" si="2"/>
        <v>0</v>
      </c>
      <c r="AQ23" s="48">
        <f t="shared" si="2"/>
        <v>0</v>
      </c>
      <c r="AR23" s="48">
        <f t="shared" si="2"/>
        <v>0</v>
      </c>
      <c r="AS23" s="48">
        <f t="shared" si="2"/>
        <v>0</v>
      </c>
      <c r="AT23" s="48">
        <f t="shared" si="2"/>
        <v>0</v>
      </c>
      <c r="AU23" s="48">
        <f t="shared" si="2"/>
        <v>0</v>
      </c>
      <c r="AV23" s="48">
        <f t="shared" si="2"/>
        <v>2595953164488.5298</v>
      </c>
    </row>
    <row r="24" spans="1:48" x14ac:dyDescent="0.35">
      <c r="A24" s="85"/>
      <c r="B24" s="4" t="s">
        <v>68</v>
      </c>
      <c r="C24" s="50">
        <f>SUM(C16:C23)</f>
        <v>19845.674999999999</v>
      </c>
      <c r="D24" s="50">
        <f t="shared" ref="D24:J24" si="16">SUM(D16:D23)</f>
        <v>2430.0899999999997</v>
      </c>
      <c r="E24" s="50">
        <f t="shared" si="16"/>
        <v>43076.227500000001</v>
      </c>
      <c r="F24" s="50">
        <f t="shared" si="16"/>
        <v>26203.185000000001</v>
      </c>
      <c r="G24" s="50">
        <f t="shared" si="16"/>
        <v>96422.04</v>
      </c>
      <c r="H24" s="50">
        <f t="shared" si="16"/>
        <v>17700.907500000001</v>
      </c>
      <c r="I24" s="50">
        <f t="shared" si="16"/>
        <v>2360.835</v>
      </c>
      <c r="J24" s="50">
        <f t="shared" si="16"/>
        <v>10091.52</v>
      </c>
      <c r="K24" s="52">
        <f>SUM(C24:J24)</f>
        <v>218130.47999999998</v>
      </c>
      <c r="L24" s="53"/>
      <c r="P24" s="85"/>
      <c r="Q24" s="4" t="s">
        <v>68</v>
      </c>
      <c r="R24" s="58">
        <f>SUM(R16:R23)</f>
        <v>9.0980751520832862E-2</v>
      </c>
      <c r="S24" s="58">
        <f t="shared" ref="S24:Z24" si="17">SUM(S16:S23)</f>
        <v>1.1140533867619051E-2</v>
      </c>
      <c r="T24" s="58">
        <f t="shared" si="17"/>
        <v>0.19747917622516581</v>
      </c>
      <c r="U24" s="58">
        <f t="shared" si="17"/>
        <v>0.12012619694414095</v>
      </c>
      <c r="V24" s="58">
        <f t="shared" si="17"/>
        <v>0.44203836162649074</v>
      </c>
      <c r="W24" s="58">
        <f t="shared" si="17"/>
        <v>8.1148253559062467E-2</v>
      </c>
      <c r="X24" s="58">
        <f t="shared" si="17"/>
        <v>1.0823040411408805E-2</v>
      </c>
      <c r="Y24" s="58">
        <f t="shared" si="17"/>
        <v>4.6263685845279401E-2</v>
      </c>
      <c r="Z24" s="61">
        <f t="shared" si="17"/>
        <v>0.99999999999999989</v>
      </c>
      <c r="AM24" s="46"/>
    </row>
    <row r="25" spans="1:48" x14ac:dyDescent="0.35">
      <c r="A25" s="92" t="s">
        <v>35</v>
      </c>
      <c r="B25" s="93"/>
      <c r="C25" s="54">
        <f>C16/C24</f>
        <v>0.79138351303243659</v>
      </c>
      <c r="D25" s="54">
        <f>D17/D24</f>
        <v>0.83072849153735051</v>
      </c>
      <c r="E25" s="54">
        <f>E18/E24</f>
        <v>0.775389279388498</v>
      </c>
      <c r="F25" s="54">
        <f>F19/F24</f>
        <v>0.64753139742363375</v>
      </c>
      <c r="G25" s="54">
        <f>G20/G24</f>
        <v>0.9930083931018262</v>
      </c>
      <c r="H25" s="54">
        <f>H21/H24</f>
        <v>0.72088337843695305</v>
      </c>
      <c r="I25" s="54">
        <f>I22/I24</f>
        <v>1</v>
      </c>
      <c r="J25" s="54">
        <f>J23/J24</f>
        <v>0.78912492865296802</v>
      </c>
      <c r="K25" s="53"/>
      <c r="L25" s="53"/>
    </row>
    <row r="26" spans="1:48" ht="18.5" x14ac:dyDescent="0.45">
      <c r="A26" s="25"/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36" t="s">
        <v>37</v>
      </c>
      <c r="M26" s="22">
        <f>(C16+D17+E18+F19+G20+H21+I22+J23)/K24</f>
        <v>0.85694124452483678</v>
      </c>
    </row>
    <row r="27" spans="1:48" ht="21" x14ac:dyDescent="0.5">
      <c r="B27" s="23" t="s">
        <v>84</v>
      </c>
      <c r="L27" s="3"/>
    </row>
    <row r="28" spans="1:48" x14ac:dyDescent="0.35">
      <c r="L28" s="3"/>
    </row>
    <row r="29" spans="1:48" x14ac:dyDescent="0.35">
      <c r="A29" s="84" t="s">
        <v>21</v>
      </c>
      <c r="B29" s="80">
        <v>2009</v>
      </c>
      <c r="C29" s="81"/>
      <c r="D29" s="81"/>
      <c r="E29" s="81"/>
      <c r="F29" s="81"/>
      <c r="G29" s="81"/>
      <c r="H29" s="81"/>
      <c r="I29" s="81"/>
      <c r="J29" s="81"/>
      <c r="K29" s="82"/>
      <c r="L29" s="86" t="s">
        <v>36</v>
      </c>
      <c r="P29" s="87" t="s">
        <v>21</v>
      </c>
      <c r="Q29" s="80">
        <v>2009</v>
      </c>
      <c r="R29" s="81"/>
      <c r="S29" s="81"/>
      <c r="T29" s="81"/>
      <c r="U29" s="81"/>
      <c r="V29" s="81"/>
      <c r="W29" s="81"/>
      <c r="X29" s="81"/>
      <c r="Y29" s="81"/>
      <c r="Z29" s="82"/>
    </row>
    <row r="30" spans="1:48" x14ac:dyDescent="0.35">
      <c r="A30" s="85"/>
      <c r="B30" s="7"/>
      <c r="C30" s="7" t="s">
        <v>8</v>
      </c>
      <c r="D30" s="7" t="s">
        <v>0</v>
      </c>
      <c r="E30" s="7" t="s">
        <v>11</v>
      </c>
      <c r="F30" s="7" t="s">
        <v>3</v>
      </c>
      <c r="G30" s="7" t="s">
        <v>10</v>
      </c>
      <c r="H30" s="7" t="s">
        <v>19</v>
      </c>
      <c r="I30" s="7" t="s">
        <v>20</v>
      </c>
      <c r="J30" s="7" t="s">
        <v>2</v>
      </c>
      <c r="K30" s="62" t="s">
        <v>23</v>
      </c>
      <c r="L30" s="86"/>
      <c r="P30" s="88"/>
      <c r="Q30" s="7"/>
      <c r="R30" s="7" t="s">
        <v>8</v>
      </c>
      <c r="S30" s="7" t="s">
        <v>0</v>
      </c>
      <c r="T30" s="7" t="s">
        <v>11</v>
      </c>
      <c r="U30" s="7" t="s">
        <v>3</v>
      </c>
      <c r="V30" s="7" t="s">
        <v>10</v>
      </c>
      <c r="W30" s="7" t="s">
        <v>19</v>
      </c>
      <c r="X30" s="7" t="s">
        <v>20</v>
      </c>
      <c r="Y30" s="7" t="s">
        <v>2</v>
      </c>
      <c r="Z30" s="62" t="s">
        <v>22</v>
      </c>
      <c r="AE30" s="89" t="s">
        <v>53</v>
      </c>
      <c r="AF30" s="89"/>
      <c r="AG30" s="89"/>
      <c r="AH30" s="89"/>
      <c r="AI30" s="89"/>
      <c r="AJ30" s="89"/>
      <c r="AK30" s="89"/>
      <c r="AL30" s="89"/>
      <c r="AM30" s="89"/>
      <c r="AO30" s="90" t="s">
        <v>54</v>
      </c>
      <c r="AP30" s="90"/>
      <c r="AQ30" s="90"/>
      <c r="AR30" s="90"/>
      <c r="AS30" s="90"/>
      <c r="AT30" s="90"/>
      <c r="AU30" s="90"/>
      <c r="AV30" s="90"/>
    </row>
    <row r="31" spans="1:48" x14ac:dyDescent="0.35">
      <c r="A31" s="84">
        <v>1999</v>
      </c>
      <c r="B31" s="15" t="s">
        <v>8</v>
      </c>
      <c r="C31" s="49">
        <v>17477.752499999999</v>
      </c>
      <c r="D31" s="50">
        <v>0</v>
      </c>
      <c r="E31" s="50">
        <v>197.37</v>
      </c>
      <c r="F31" s="50">
        <v>447.3</v>
      </c>
      <c r="G31" s="50">
        <v>6.48</v>
      </c>
      <c r="H31" s="50">
        <v>1.3725000000000001</v>
      </c>
      <c r="I31" s="50">
        <v>0</v>
      </c>
      <c r="J31" s="50">
        <v>0</v>
      </c>
      <c r="K31" s="50">
        <f>SUM(C31:J31)</f>
        <v>18130.274999999998</v>
      </c>
      <c r="L31" s="30">
        <f>C31/K31</f>
        <v>0.96400923317489673</v>
      </c>
      <c r="M31" s="43" t="s">
        <v>49</v>
      </c>
      <c r="N31">
        <f>C31+D32+E33+F34+G35+H36+I37+J38</f>
        <v>189328.38749999998</v>
      </c>
      <c r="P31" s="84">
        <v>1999</v>
      </c>
      <c r="Q31" s="58" t="s">
        <v>8</v>
      </c>
      <c r="R31" s="59">
        <f>C31/$K$24</f>
        <v>8.0125219089051652E-2</v>
      </c>
      <c r="S31" s="60">
        <f t="shared" ref="S31:Y38" si="18">D31/$K$24</f>
        <v>0</v>
      </c>
      <c r="T31" s="60">
        <f t="shared" si="18"/>
        <v>9.0482540541789495E-4</v>
      </c>
      <c r="U31" s="60">
        <f t="shared" si="18"/>
        <v>2.05060750794662E-3</v>
      </c>
      <c r="V31" s="60">
        <f t="shared" si="18"/>
        <v>2.9706990054759889E-5</v>
      </c>
      <c r="W31" s="60">
        <f t="shared" si="18"/>
        <v>6.2921055324317823E-6</v>
      </c>
      <c r="X31" s="60">
        <f t="shared" si="18"/>
        <v>0</v>
      </c>
      <c r="Y31" s="60">
        <f t="shared" si="18"/>
        <v>0</v>
      </c>
      <c r="Z31" s="58">
        <f>SUM(R31:Y31)</f>
        <v>8.3116651098003369E-2</v>
      </c>
      <c r="AB31" t="s">
        <v>42</v>
      </c>
      <c r="AC31">
        <f>R31+S32+T33+U34+V35+W36+X37+Y38</f>
        <v>0.8679593402077509</v>
      </c>
      <c r="AE31" s="7">
        <f>$C$24+K31</f>
        <v>37975.949999999997</v>
      </c>
      <c r="AF31" s="7">
        <f>$D$24+K31</f>
        <v>20560.364999999998</v>
      </c>
      <c r="AG31" s="7">
        <f>$E$24+K31</f>
        <v>61206.502500000002</v>
      </c>
      <c r="AH31" s="7">
        <f>$F$24+K31</f>
        <v>44333.46</v>
      </c>
      <c r="AI31" s="7">
        <f>$G$24+K31</f>
        <v>114552.31499999999</v>
      </c>
      <c r="AJ31" s="7">
        <f>$H$24+K31</f>
        <v>35831.182499999995</v>
      </c>
      <c r="AK31" s="7">
        <f>$I$24+K31</f>
        <v>20491.109999999997</v>
      </c>
      <c r="AL31" s="7">
        <f>$J$24+K31</f>
        <v>28221.794999999998</v>
      </c>
      <c r="AM31" s="7">
        <f>SUM(AE31:AL31)</f>
        <v>363172.67999999993</v>
      </c>
      <c r="AO31" s="48">
        <f>C31*(AE31*AE31)</f>
        <v>25205938883156.234</v>
      </c>
      <c r="AP31" s="48">
        <f t="shared" ref="AP31:AV38" si="19">D31*(AF31*AF31)</f>
        <v>0</v>
      </c>
      <c r="AQ31" s="48">
        <f t="shared" si="19"/>
        <v>739394589112.51831</v>
      </c>
      <c r="AR31" s="48">
        <f t="shared" si="19"/>
        <v>879148323683.17664</v>
      </c>
      <c r="AS31" s="48">
        <f t="shared" si="19"/>
        <v>85032069009.647766</v>
      </c>
      <c r="AT31" s="48">
        <f t="shared" si="19"/>
        <v>1762116570.0055499</v>
      </c>
      <c r="AU31" s="48">
        <f t="shared" si="19"/>
        <v>0</v>
      </c>
      <c r="AV31" s="48">
        <f t="shared" si="19"/>
        <v>0</v>
      </c>
    </row>
    <row r="32" spans="1:48" x14ac:dyDescent="0.35">
      <c r="A32" s="91"/>
      <c r="B32" s="16" t="s">
        <v>0</v>
      </c>
      <c r="C32" s="50">
        <v>1332.18</v>
      </c>
      <c r="D32" s="49">
        <v>2018.7449999999999</v>
      </c>
      <c r="E32" s="50">
        <v>126.36</v>
      </c>
      <c r="F32" s="50">
        <v>513.72</v>
      </c>
      <c r="G32" s="50">
        <v>0.09</v>
      </c>
      <c r="H32" s="50">
        <v>11.61</v>
      </c>
      <c r="I32" s="50">
        <v>0</v>
      </c>
      <c r="J32" s="51">
        <v>0</v>
      </c>
      <c r="K32" s="50">
        <f t="shared" ref="K32:K38" si="20">SUM(C32:J32)</f>
        <v>4002.7050000000004</v>
      </c>
      <c r="L32" s="30">
        <f>D32/K32</f>
        <v>0.50434518656758365</v>
      </c>
      <c r="M32" s="43" t="s">
        <v>51</v>
      </c>
      <c r="N32" s="24">
        <f>C39*K31+D39*K32+E39*K33+F39*K34+G39*K35+H39*K36+I39*K37+J39*K38</f>
        <v>14092159239.79335</v>
      </c>
      <c r="P32" s="91"/>
      <c r="Q32" s="58" t="s">
        <v>0</v>
      </c>
      <c r="R32" s="60">
        <f t="shared" ref="R32:R38" si="21">C32/$K$24</f>
        <v>6.1072620387577206E-3</v>
      </c>
      <c r="S32" s="59">
        <f t="shared" si="18"/>
        <v>9.2547588947679386E-3</v>
      </c>
      <c r="T32" s="60">
        <f t="shared" si="18"/>
        <v>5.7928630606781783E-4</v>
      </c>
      <c r="U32" s="60">
        <f t="shared" si="18"/>
        <v>2.3551041560079091E-3</v>
      </c>
      <c r="V32" s="60">
        <f t="shared" si="18"/>
        <v>4.1259708409388729E-7</v>
      </c>
      <c r="W32" s="60">
        <f t="shared" si="18"/>
        <v>5.322502384811146E-5</v>
      </c>
      <c r="X32" s="60">
        <f t="shared" si="18"/>
        <v>0</v>
      </c>
      <c r="Y32" s="60">
        <f t="shared" si="18"/>
        <v>0</v>
      </c>
      <c r="Z32" s="58">
        <f t="shared" ref="Z32:Z37" si="22">SUM(R32:Y32)</f>
        <v>1.8350049016533591E-2</v>
      </c>
      <c r="AB32" t="s">
        <v>43</v>
      </c>
      <c r="AC32">
        <f>R39*Z31+S39*Z32+T39*Z33+U39*Z34+V39*Z35+W39*Z36+X39*Z37+Y39*Z38</f>
        <v>0.29617256866550018</v>
      </c>
      <c r="AE32" s="7">
        <f t="shared" ref="AE32:AE38" si="23">$C$24+K32</f>
        <v>23848.38</v>
      </c>
      <c r="AF32" s="7">
        <f t="shared" ref="AF32:AF38" si="24">$D$24+K32</f>
        <v>6432.7950000000001</v>
      </c>
      <c r="AG32" s="7">
        <f t="shared" ref="AG32:AG38" si="25">$E$24+K32</f>
        <v>47078.932500000003</v>
      </c>
      <c r="AH32" s="7">
        <f t="shared" ref="AH32:AH38" si="26">$F$24+K32</f>
        <v>30205.890000000003</v>
      </c>
      <c r="AI32" s="7">
        <f t="shared" ref="AI32:AI38" si="27">$G$24+K32</f>
        <v>100424.745</v>
      </c>
      <c r="AJ32" s="7">
        <f t="shared" ref="AJ32:AJ38" si="28">$H$24+K32</f>
        <v>21703.612500000003</v>
      </c>
      <c r="AK32" s="7">
        <f t="shared" ref="AK32:AK38" si="29">$I$24+K32</f>
        <v>6363.5400000000009</v>
      </c>
      <c r="AL32" s="7">
        <f t="shared" ref="AL32:AL38" si="30">$J$24+K32</f>
        <v>14094.225</v>
      </c>
      <c r="AM32" s="7">
        <f t="shared" ref="AM32:AM38" si="31">SUM(AE32:AL32)</f>
        <v>250152.12</v>
      </c>
      <c r="AO32" s="48">
        <f t="shared" ref="AO32:AO38" si="32">C32*(AE32*AE32)</f>
        <v>757671018668.85327</v>
      </c>
      <c r="AP32" s="48">
        <f t="shared" si="19"/>
        <v>83537387085.642899</v>
      </c>
      <c r="AQ32" s="48">
        <f t="shared" si="19"/>
        <v>280067574871.50641</v>
      </c>
      <c r="AR32" s="48">
        <f t="shared" si="19"/>
        <v>468715965594.3457</v>
      </c>
      <c r="AS32" s="48">
        <f t="shared" si="19"/>
        <v>907661646.74835205</v>
      </c>
      <c r="AT32" s="48">
        <f t="shared" si="19"/>
        <v>5468853296.3373146</v>
      </c>
      <c r="AU32" s="48">
        <f t="shared" si="19"/>
        <v>0</v>
      </c>
      <c r="AV32" s="48">
        <f t="shared" si="19"/>
        <v>0</v>
      </c>
    </row>
    <row r="33" spans="1:48" x14ac:dyDescent="0.35">
      <c r="A33" s="91"/>
      <c r="B33" s="16" t="s">
        <v>11</v>
      </c>
      <c r="C33" s="50">
        <v>1359.2249999999999</v>
      </c>
      <c r="D33" s="50">
        <v>0</v>
      </c>
      <c r="E33" s="49">
        <v>33394.792500000003</v>
      </c>
      <c r="F33" s="50">
        <v>750.10500000000002</v>
      </c>
      <c r="G33" s="50">
        <v>281.07</v>
      </c>
      <c r="H33" s="50">
        <v>33.457500000000003</v>
      </c>
      <c r="I33" s="50">
        <v>0</v>
      </c>
      <c r="J33" s="50">
        <v>0</v>
      </c>
      <c r="K33" s="50">
        <f t="shared" si="20"/>
        <v>35818.65</v>
      </c>
      <c r="L33" s="30">
        <f>E33/K33</f>
        <v>0.93232973604532843</v>
      </c>
      <c r="P33" s="91"/>
      <c r="Q33" s="58" t="s">
        <v>11</v>
      </c>
      <c r="R33" s="60">
        <f t="shared" si="21"/>
        <v>6.2312474625279331E-3</v>
      </c>
      <c r="S33" s="60">
        <f t="shared" si="18"/>
        <v>0</v>
      </c>
      <c r="T33" s="59">
        <f t="shared" si="18"/>
        <v>0.15309548899356021</v>
      </c>
      <c r="U33" s="60">
        <f t="shared" si="18"/>
        <v>3.4387903973805041E-3</v>
      </c>
      <c r="V33" s="60">
        <f t="shared" si="18"/>
        <v>1.2885406936252101E-3</v>
      </c>
      <c r="W33" s="60">
        <f t="shared" si="18"/>
        <v>1.5338296601190263E-4</v>
      </c>
      <c r="X33" s="60">
        <f t="shared" si="18"/>
        <v>0</v>
      </c>
      <c r="Y33" s="60">
        <f t="shared" si="18"/>
        <v>0</v>
      </c>
      <c r="Z33" s="58">
        <f t="shared" si="22"/>
        <v>0.16420745051310576</v>
      </c>
      <c r="AB33" t="s">
        <v>44</v>
      </c>
      <c r="AC33">
        <f>(AC31-AC32)/1-AC32</f>
        <v>0.27561420287675048</v>
      </c>
      <c r="AE33" s="7">
        <f t="shared" si="23"/>
        <v>55664.324999999997</v>
      </c>
      <c r="AF33" s="7">
        <f t="shared" si="24"/>
        <v>38248.74</v>
      </c>
      <c r="AG33" s="7">
        <f t="shared" si="25"/>
        <v>78894.877500000002</v>
      </c>
      <c r="AH33" s="7">
        <f t="shared" si="26"/>
        <v>62021.835000000006</v>
      </c>
      <c r="AI33" s="7">
        <f t="shared" si="27"/>
        <v>132240.69</v>
      </c>
      <c r="AJ33" s="7">
        <f t="shared" si="28"/>
        <v>53519.557500000003</v>
      </c>
      <c r="AK33" s="7">
        <f t="shared" si="29"/>
        <v>38179.485000000001</v>
      </c>
      <c r="AL33" s="7">
        <f t="shared" si="30"/>
        <v>45910.17</v>
      </c>
      <c r="AM33" s="7">
        <f t="shared" si="31"/>
        <v>504679.67999999999</v>
      </c>
      <c r="AO33" s="48">
        <f t="shared" si="32"/>
        <v>4211581874944.4272</v>
      </c>
      <c r="AP33" s="48">
        <f t="shared" si="19"/>
        <v>0</v>
      </c>
      <c r="AQ33" s="48">
        <f t="shared" si="19"/>
        <v>207862603065885.66</v>
      </c>
      <c r="AR33" s="48">
        <f t="shared" si="19"/>
        <v>2885434916917.1802</v>
      </c>
      <c r="AS33" s="48">
        <f t="shared" si="19"/>
        <v>4915239757767.4014</v>
      </c>
      <c r="AT33" s="48">
        <f t="shared" si="19"/>
        <v>95833757093.372208</v>
      </c>
      <c r="AU33" s="48">
        <f t="shared" si="19"/>
        <v>0</v>
      </c>
      <c r="AV33" s="48">
        <f t="shared" si="19"/>
        <v>0</v>
      </c>
    </row>
    <row r="34" spans="1:48" x14ac:dyDescent="0.35">
      <c r="A34" s="91"/>
      <c r="B34" s="16" t="s">
        <v>3</v>
      </c>
      <c r="C34" s="50">
        <v>362.61</v>
      </c>
      <c r="D34" s="50">
        <v>0</v>
      </c>
      <c r="E34" s="50">
        <v>102.8925</v>
      </c>
      <c r="F34" s="49">
        <v>17295.3</v>
      </c>
      <c r="G34" s="50">
        <v>5.31</v>
      </c>
      <c r="H34" s="50">
        <v>13.7925</v>
      </c>
      <c r="I34" s="50">
        <v>0</v>
      </c>
      <c r="J34" s="50">
        <v>0</v>
      </c>
      <c r="K34" s="50">
        <f t="shared" si="20"/>
        <v>17779.904999999999</v>
      </c>
      <c r="L34" s="30">
        <f>F34/K34</f>
        <v>0.97274423007322031</v>
      </c>
      <c r="M34" s="43" t="s">
        <v>52</v>
      </c>
      <c r="N34">
        <f>((C31*(C39+K31))+(D32*(D39+K32))+(E33*(E39+K33))+(F34*(F39+K34))+(G35*(G39+K35))+(H36*(H39+K36))+(I37*(I39+K37))+(J38*(J39+K38)))</f>
        <v>25147099069.857613</v>
      </c>
      <c r="P34" s="91"/>
      <c r="Q34" s="58" t="s">
        <v>3</v>
      </c>
      <c r="R34" s="60">
        <f t="shared" si="21"/>
        <v>1.6623536518142721E-3</v>
      </c>
      <c r="S34" s="60">
        <f t="shared" si="18"/>
        <v>0</v>
      </c>
      <c r="T34" s="60">
        <f t="shared" si="18"/>
        <v>4.7170161639033666E-4</v>
      </c>
      <c r="U34" s="59">
        <f t="shared" si="18"/>
        <v>7.9288781650322326E-2</v>
      </c>
      <c r="V34" s="60">
        <f t="shared" si="18"/>
        <v>2.4343227961539352E-5</v>
      </c>
      <c r="W34" s="60">
        <f t="shared" si="18"/>
        <v>6.3230503137388241E-5</v>
      </c>
      <c r="X34" s="60">
        <f t="shared" si="18"/>
        <v>0</v>
      </c>
      <c r="Y34" s="60">
        <f t="shared" si="18"/>
        <v>0</v>
      </c>
      <c r="Z34" s="58">
        <f t="shared" si="22"/>
        <v>8.1510410649625858E-2</v>
      </c>
      <c r="AB34" s="42" t="s">
        <v>48</v>
      </c>
      <c r="AC34">
        <f>1/K39*(C31+D32+E33+F34+G35+H36+I37+J38)</f>
        <v>0.86795808679833586</v>
      </c>
      <c r="AE34" s="7">
        <f t="shared" si="23"/>
        <v>37625.58</v>
      </c>
      <c r="AF34" s="7">
        <f t="shared" si="24"/>
        <v>20209.994999999999</v>
      </c>
      <c r="AG34" s="7">
        <f t="shared" si="25"/>
        <v>60856.1325</v>
      </c>
      <c r="AH34" s="7">
        <f t="shared" si="26"/>
        <v>43983.09</v>
      </c>
      <c r="AI34" s="7">
        <f t="shared" si="27"/>
        <v>114201.94499999999</v>
      </c>
      <c r="AJ34" s="7">
        <f t="shared" si="28"/>
        <v>35480.8125</v>
      </c>
      <c r="AK34" s="7">
        <f t="shared" si="29"/>
        <v>20140.739999999998</v>
      </c>
      <c r="AL34" s="7">
        <f t="shared" si="30"/>
        <v>27871.424999999999</v>
      </c>
      <c r="AM34" s="7">
        <f t="shared" si="31"/>
        <v>360369.72</v>
      </c>
      <c r="AO34" s="48">
        <f t="shared" si="32"/>
        <v>513341273266.68201</v>
      </c>
      <c r="AP34" s="48">
        <f t="shared" si="19"/>
        <v>0</v>
      </c>
      <c r="AQ34" s="48">
        <f t="shared" si="19"/>
        <v>381059169971.57111</v>
      </c>
      <c r="AR34" s="48">
        <f t="shared" si="19"/>
        <v>33457968955534.164</v>
      </c>
      <c r="AS34" s="48">
        <f t="shared" si="19"/>
        <v>69253467323.867859</v>
      </c>
      <c r="AT34" s="48">
        <f t="shared" si="19"/>
        <v>17363213507.692707</v>
      </c>
      <c r="AU34" s="48">
        <f t="shared" si="19"/>
        <v>0</v>
      </c>
      <c r="AV34" s="48">
        <f t="shared" si="19"/>
        <v>0</v>
      </c>
    </row>
    <row r="35" spans="1:48" x14ac:dyDescent="0.35">
      <c r="A35" s="91"/>
      <c r="B35" s="16" t="s">
        <v>10</v>
      </c>
      <c r="C35" s="50">
        <v>883.91250000000002</v>
      </c>
      <c r="D35" s="50">
        <v>398.1825</v>
      </c>
      <c r="E35" s="50">
        <v>9166.7924999999996</v>
      </c>
      <c r="F35" s="50">
        <v>7490.835</v>
      </c>
      <c r="G35" s="49">
        <v>95530.634999999995</v>
      </c>
      <c r="H35" s="50">
        <v>4815.7425000000003</v>
      </c>
      <c r="I35" s="50">
        <v>0</v>
      </c>
      <c r="J35" s="50">
        <v>207.4725</v>
      </c>
      <c r="K35" s="50">
        <f t="shared" si="20"/>
        <v>118493.57250000001</v>
      </c>
      <c r="L35" s="30">
        <f>G35/K35</f>
        <v>0.80620942540997309</v>
      </c>
      <c r="M35" s="43" t="s">
        <v>55</v>
      </c>
      <c r="N35">
        <f>(1/K39)*((AC34*(1-AC34))/((1-AC35)*(1-AC35)))+((2*(1-AC34))*(2*AC34*AC35-AC36))/((1-AC35)*(1-AC35)*(1-AC35))+(((1-AC34)*(1-AC34))*(AC37-4*(AC35*AC35)))/((1-AC35)*(1-AC35)*(1-AC35)*(1-AC35))</f>
        <v>-3.5648376744090084E-2</v>
      </c>
      <c r="P35" s="91"/>
      <c r="Q35" s="58" t="s">
        <v>10</v>
      </c>
      <c r="R35" s="60">
        <f t="shared" si="21"/>
        <v>4.052219112157091E-3</v>
      </c>
      <c r="S35" s="60">
        <f t="shared" si="18"/>
        <v>1.8254326493023811E-3</v>
      </c>
      <c r="T35" s="60">
        <f t="shared" si="18"/>
        <v>4.2024353955485726E-2</v>
      </c>
      <c r="U35" s="60">
        <f t="shared" si="18"/>
        <v>3.4341074204760381E-2</v>
      </c>
      <c r="V35" s="59">
        <f t="shared" si="18"/>
        <v>0.43795179380708282</v>
      </c>
      <c r="W35" s="60">
        <f t="shared" si="18"/>
        <v>2.2077347924966746E-2</v>
      </c>
      <c r="X35" s="60">
        <f t="shared" si="18"/>
        <v>0</v>
      </c>
      <c r="Y35" s="60">
        <f t="shared" si="18"/>
        <v>9.5113942810743377E-4</v>
      </c>
      <c r="Z35" s="58">
        <f t="shared" si="22"/>
        <v>0.54322336108186253</v>
      </c>
      <c r="AB35" s="42" t="s">
        <v>45</v>
      </c>
      <c r="AC35" s="44">
        <f>(1/(K39*K39))*N32</f>
        <v>0.29617171326778569</v>
      </c>
      <c r="AE35" s="7">
        <f t="shared" si="23"/>
        <v>138339.2475</v>
      </c>
      <c r="AF35" s="7">
        <f t="shared" si="24"/>
        <v>120923.66250000001</v>
      </c>
      <c r="AG35" s="7">
        <f t="shared" si="25"/>
        <v>161569.80000000002</v>
      </c>
      <c r="AH35" s="7">
        <f t="shared" si="26"/>
        <v>144696.75750000001</v>
      </c>
      <c r="AI35" s="7">
        <f t="shared" si="27"/>
        <v>214915.61249999999</v>
      </c>
      <c r="AJ35" s="7">
        <f t="shared" si="28"/>
        <v>136194.48000000001</v>
      </c>
      <c r="AK35" s="7">
        <f t="shared" si="29"/>
        <v>120854.40750000002</v>
      </c>
      <c r="AL35" s="7">
        <f t="shared" si="30"/>
        <v>128585.09250000001</v>
      </c>
      <c r="AM35" s="7">
        <f t="shared" si="31"/>
        <v>1166079.06</v>
      </c>
      <c r="AO35" s="48">
        <f t="shared" si="32"/>
        <v>16916094147700.371</v>
      </c>
      <c r="AP35" s="48">
        <f t="shared" si="19"/>
        <v>5822436408778.5508</v>
      </c>
      <c r="AQ35" s="48">
        <f t="shared" si="19"/>
        <v>239297287347734.25</v>
      </c>
      <c r="AR35" s="48">
        <f t="shared" si="19"/>
        <v>156836748237905.34</v>
      </c>
      <c r="AS35" s="48">
        <f t="shared" si="19"/>
        <v>4412437798844292</v>
      </c>
      <c r="AT35" s="48">
        <f t="shared" si="19"/>
        <v>89326901266858.969</v>
      </c>
      <c r="AU35" s="48">
        <f t="shared" si="19"/>
        <v>0</v>
      </c>
      <c r="AV35" s="48">
        <f t="shared" si="19"/>
        <v>3430376459280.5996</v>
      </c>
    </row>
    <row r="36" spans="1:48" x14ac:dyDescent="0.35">
      <c r="A36" s="91"/>
      <c r="B36" s="15" t="s">
        <v>13</v>
      </c>
      <c r="C36" s="50">
        <v>19.6875</v>
      </c>
      <c r="D36" s="50">
        <v>0</v>
      </c>
      <c r="E36" s="50">
        <v>95.152500000000003</v>
      </c>
      <c r="F36" s="50">
        <v>134.05500000000001</v>
      </c>
      <c r="G36" s="50">
        <v>45.157499999999999</v>
      </c>
      <c r="H36" s="49">
        <v>13287.014999999999</v>
      </c>
      <c r="I36" s="50">
        <v>0</v>
      </c>
      <c r="J36" s="50">
        <v>0</v>
      </c>
      <c r="K36" s="50">
        <f t="shared" si="20"/>
        <v>13581.067499999999</v>
      </c>
      <c r="L36" s="30">
        <f>H36/K36</f>
        <v>0.97834835148267985</v>
      </c>
      <c r="N36">
        <f>N35*-1</f>
        <v>3.5648376744090084E-2</v>
      </c>
      <c r="P36" s="91"/>
      <c r="Q36" s="58" t="s">
        <v>13</v>
      </c>
      <c r="R36" s="60">
        <f t="shared" si="21"/>
        <v>9.0255612145537855E-5</v>
      </c>
      <c r="S36" s="60">
        <f t="shared" si="18"/>
        <v>0</v>
      </c>
      <c r="T36" s="60">
        <f t="shared" si="18"/>
        <v>4.3621826715826241E-4</v>
      </c>
      <c r="U36" s="60">
        <f t="shared" si="18"/>
        <v>6.1456335675784521E-4</v>
      </c>
      <c r="V36" s="60">
        <f t="shared" si="18"/>
        <v>2.0702058694410796E-4</v>
      </c>
      <c r="W36" s="59">
        <f t="shared" si="18"/>
        <v>6.0913151614574911E-2</v>
      </c>
      <c r="X36" s="60">
        <f t="shared" si="18"/>
        <v>0</v>
      </c>
      <c r="Y36" s="60">
        <f t="shared" si="18"/>
        <v>0</v>
      </c>
      <c r="Z36" s="58">
        <f t="shared" si="22"/>
        <v>6.2261209437580664E-2</v>
      </c>
      <c r="AB36" s="42" t="s">
        <v>46</v>
      </c>
      <c r="AC36">
        <f>(1/(K39*K39))*((C31*(C39+K31))+(D32*(D39+K32))+(E33*(E39+K33))+(F34*(F39+K34))+(G35*(G39+K35))+(H36*(H39+K36))+(I37*(I39+K37))+(J38*(J39+K38)))</f>
        <v>0.52851087533862451</v>
      </c>
      <c r="AE36" s="7">
        <f t="shared" si="23"/>
        <v>33426.7425</v>
      </c>
      <c r="AF36" s="7">
        <f t="shared" si="24"/>
        <v>16011.157499999999</v>
      </c>
      <c r="AG36" s="7">
        <f t="shared" si="25"/>
        <v>56657.294999999998</v>
      </c>
      <c r="AH36" s="7">
        <f t="shared" si="26"/>
        <v>39784.252500000002</v>
      </c>
      <c r="AI36" s="7">
        <f t="shared" si="27"/>
        <v>110003.1075</v>
      </c>
      <c r="AJ36" s="7">
        <f t="shared" si="28"/>
        <v>31281.974999999999</v>
      </c>
      <c r="AK36" s="7">
        <f t="shared" si="29"/>
        <v>15941.9025</v>
      </c>
      <c r="AL36" s="7">
        <f t="shared" si="30"/>
        <v>23672.587500000001</v>
      </c>
      <c r="AM36" s="7">
        <f t="shared" si="31"/>
        <v>326779.02</v>
      </c>
      <c r="AO36" s="48">
        <f t="shared" si="32"/>
        <v>21997771310.05072</v>
      </c>
      <c r="AP36" s="48">
        <f t="shared" si="19"/>
        <v>0</v>
      </c>
      <c r="AQ36" s="48">
        <f t="shared" si="19"/>
        <v>305444194772.31671</v>
      </c>
      <c r="AR36" s="48">
        <f t="shared" si="19"/>
        <v>212180477366.9075</v>
      </c>
      <c r="AS36" s="48">
        <f t="shared" si="19"/>
        <v>546436622360.94086</v>
      </c>
      <c r="AT36" s="48">
        <f t="shared" si="19"/>
        <v>13002167439629</v>
      </c>
      <c r="AU36" s="48">
        <f t="shared" si="19"/>
        <v>0</v>
      </c>
      <c r="AV36" s="48">
        <f t="shared" si="19"/>
        <v>0</v>
      </c>
    </row>
    <row r="37" spans="1:48" x14ac:dyDescent="0.35">
      <c r="A37" s="91"/>
      <c r="B37" s="16" t="s">
        <v>1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49">
        <v>2360.835</v>
      </c>
      <c r="J37" s="50">
        <v>0.315</v>
      </c>
      <c r="K37" s="50">
        <f t="shared" si="20"/>
        <v>2361.15</v>
      </c>
      <c r="L37" s="30">
        <f>I37/K37</f>
        <v>0.99986659043262816</v>
      </c>
      <c r="M37" s="43" t="s">
        <v>57</v>
      </c>
      <c r="N37">
        <f>SQRT(N36)</f>
        <v>0.18880777723412265</v>
      </c>
      <c r="P37" s="91"/>
      <c r="Q37" s="58" t="s">
        <v>1</v>
      </c>
      <c r="R37" s="60">
        <f t="shared" si="21"/>
        <v>0</v>
      </c>
      <c r="S37" s="60">
        <f t="shared" si="18"/>
        <v>0</v>
      </c>
      <c r="T37" s="60">
        <f t="shared" si="18"/>
        <v>0</v>
      </c>
      <c r="U37" s="60">
        <f t="shared" si="18"/>
        <v>0</v>
      </c>
      <c r="V37" s="60">
        <f t="shared" si="18"/>
        <v>0</v>
      </c>
      <c r="W37" s="60">
        <f t="shared" si="18"/>
        <v>0</v>
      </c>
      <c r="X37" s="59">
        <f t="shared" si="18"/>
        <v>1.0823040411408805E-2</v>
      </c>
      <c r="Y37" s="60">
        <f t="shared" si="18"/>
        <v>1.4440897943286057E-6</v>
      </c>
      <c r="Z37" s="58">
        <f t="shared" si="22"/>
        <v>1.0824484501203133E-2</v>
      </c>
      <c r="AB37" s="42" t="s">
        <v>47</v>
      </c>
      <c r="AC37" s="45">
        <f>(1/(K39*K39*K39))*AO31</f>
        <v>2.4285773053920158E-3</v>
      </c>
      <c r="AE37" s="7">
        <f t="shared" si="23"/>
        <v>22206.825000000001</v>
      </c>
      <c r="AF37" s="7">
        <f t="shared" si="24"/>
        <v>4791.24</v>
      </c>
      <c r="AG37" s="7">
        <f t="shared" si="25"/>
        <v>45437.377500000002</v>
      </c>
      <c r="AH37" s="7">
        <f t="shared" si="26"/>
        <v>28564.335000000003</v>
      </c>
      <c r="AI37" s="7">
        <f t="shared" si="27"/>
        <v>98783.189999999988</v>
      </c>
      <c r="AJ37" s="7">
        <f t="shared" si="28"/>
        <v>20062.057500000003</v>
      </c>
      <c r="AK37" s="7">
        <f t="shared" si="29"/>
        <v>4721.9850000000006</v>
      </c>
      <c r="AL37" s="7">
        <f t="shared" si="30"/>
        <v>12452.67</v>
      </c>
      <c r="AM37" s="7">
        <f t="shared" si="31"/>
        <v>237019.68000000002</v>
      </c>
      <c r="AO37" s="48">
        <f t="shared" si="32"/>
        <v>0</v>
      </c>
      <c r="AP37" s="48">
        <f t="shared" si="19"/>
        <v>0</v>
      </c>
      <c r="AQ37" s="48">
        <f t="shared" si="19"/>
        <v>0</v>
      </c>
      <c r="AR37" s="48">
        <f t="shared" si="19"/>
        <v>0</v>
      </c>
      <c r="AS37" s="48">
        <f t="shared" si="19"/>
        <v>0</v>
      </c>
      <c r="AT37" s="48">
        <f t="shared" si="19"/>
        <v>0</v>
      </c>
      <c r="AU37" s="48">
        <f t="shared" si="19"/>
        <v>52639874036.785095</v>
      </c>
      <c r="AV37" s="48">
        <f t="shared" si="19"/>
        <v>48846731.890603498</v>
      </c>
    </row>
    <row r="38" spans="1:48" x14ac:dyDescent="0.35">
      <c r="A38" s="91"/>
      <c r="B38" s="16" t="s">
        <v>2</v>
      </c>
      <c r="C38" s="50">
        <v>0</v>
      </c>
      <c r="D38" s="55">
        <v>0</v>
      </c>
      <c r="E38" s="51">
        <v>0</v>
      </c>
      <c r="F38" s="50">
        <v>0</v>
      </c>
      <c r="G38" s="50">
        <v>0.1575</v>
      </c>
      <c r="H38" s="50">
        <v>0</v>
      </c>
      <c r="I38" s="50">
        <v>0</v>
      </c>
      <c r="J38" s="49">
        <v>7963.3125</v>
      </c>
      <c r="K38" s="50">
        <f t="shared" si="20"/>
        <v>7963.47</v>
      </c>
      <c r="L38" s="30">
        <f>J38/K38</f>
        <v>0.99998022218957305</v>
      </c>
      <c r="P38" s="91"/>
      <c r="Q38" s="58" t="s">
        <v>2</v>
      </c>
      <c r="R38" s="60">
        <f t="shared" si="21"/>
        <v>0</v>
      </c>
      <c r="S38" s="60">
        <f t="shared" si="18"/>
        <v>0</v>
      </c>
      <c r="T38" s="60">
        <f t="shared" si="18"/>
        <v>0</v>
      </c>
      <c r="U38" s="60">
        <f t="shared" si="18"/>
        <v>0</v>
      </c>
      <c r="V38" s="60">
        <f t="shared" si="18"/>
        <v>7.2204489716430285E-7</v>
      </c>
      <c r="W38" s="60">
        <f t="shared" si="18"/>
        <v>0</v>
      </c>
      <c r="X38" s="60">
        <f t="shared" si="18"/>
        <v>0</v>
      </c>
      <c r="Y38" s="59">
        <f t="shared" si="18"/>
        <v>3.6507105746982266E-2</v>
      </c>
      <c r="Z38" s="58">
        <f>SUM(R38:Y38)</f>
        <v>3.650782779187943E-2</v>
      </c>
      <c r="AB38" s="42" t="s">
        <v>56</v>
      </c>
      <c r="AC38">
        <f>AC33/N37</f>
        <v>1.4597608579173484</v>
      </c>
      <c r="AE38" s="7">
        <f t="shared" si="23"/>
        <v>27809.145</v>
      </c>
      <c r="AF38" s="7">
        <f t="shared" si="24"/>
        <v>10393.56</v>
      </c>
      <c r="AG38" s="7">
        <f t="shared" si="25"/>
        <v>51039.697500000002</v>
      </c>
      <c r="AH38" s="7">
        <f t="shared" si="26"/>
        <v>34166.654999999999</v>
      </c>
      <c r="AI38" s="7">
        <f t="shared" si="27"/>
        <v>104385.51</v>
      </c>
      <c r="AJ38" s="7">
        <f t="shared" si="28"/>
        <v>25664.377500000002</v>
      </c>
      <c r="AK38" s="7">
        <f t="shared" si="29"/>
        <v>10324.305</v>
      </c>
      <c r="AL38" s="7">
        <f t="shared" si="30"/>
        <v>18054.990000000002</v>
      </c>
      <c r="AM38" s="7">
        <f t="shared" si="31"/>
        <v>281838.24</v>
      </c>
      <c r="AO38" s="48">
        <f t="shared" si="32"/>
        <v>0</v>
      </c>
      <c r="AP38" s="48">
        <f t="shared" si="19"/>
        <v>0</v>
      </c>
      <c r="AQ38" s="48">
        <f t="shared" si="19"/>
        <v>0</v>
      </c>
      <c r="AR38" s="48">
        <f t="shared" si="19"/>
        <v>0</v>
      </c>
      <c r="AS38" s="48">
        <f t="shared" si="19"/>
        <v>1716172714.9287155</v>
      </c>
      <c r="AT38" s="48">
        <f t="shared" si="19"/>
        <v>0</v>
      </c>
      <c r="AU38" s="48">
        <f t="shared" si="19"/>
        <v>0</v>
      </c>
      <c r="AV38" s="48">
        <f t="shared" si="19"/>
        <v>2595901822218.9653</v>
      </c>
    </row>
    <row r="39" spans="1:48" x14ac:dyDescent="0.35">
      <c r="A39" s="85"/>
      <c r="B39" s="4" t="s">
        <v>22</v>
      </c>
      <c r="C39" s="50">
        <f>SUM(C31:C38)</f>
        <v>21435.367499999997</v>
      </c>
      <c r="D39" s="50">
        <f t="shared" ref="D39:H39" si="33">SUM(D31:D38)</f>
        <v>2416.9274999999998</v>
      </c>
      <c r="E39" s="50">
        <f t="shared" si="33"/>
        <v>43083.360000000001</v>
      </c>
      <c r="F39" s="50">
        <f t="shared" si="33"/>
        <v>26631.314999999999</v>
      </c>
      <c r="G39" s="50">
        <f t="shared" si="33"/>
        <v>95868.9</v>
      </c>
      <c r="H39" s="50">
        <f t="shared" si="33"/>
        <v>18162.989999999998</v>
      </c>
      <c r="I39" s="50">
        <f>SUM(I31:I38)</f>
        <v>2360.835</v>
      </c>
      <c r="J39" s="50">
        <f t="shared" ref="J39" si="34">SUM(J31:J38)</f>
        <v>8171.1</v>
      </c>
      <c r="K39" s="52">
        <f>SUM(C39:J39)</f>
        <v>218130.79499999998</v>
      </c>
      <c r="L39" s="35"/>
      <c r="M39" s="18"/>
      <c r="P39" s="85"/>
      <c r="Q39" s="61" t="s">
        <v>25</v>
      </c>
      <c r="R39" s="58">
        <f>SUM(R31:R38)</f>
        <v>9.8268556966454201E-2</v>
      </c>
      <c r="S39" s="58">
        <f t="shared" ref="S39:Z39" si="35">SUM(S31:S38)</f>
        <v>1.108019154407032E-2</v>
      </c>
      <c r="T39" s="58">
        <f t="shared" si="35"/>
        <v>0.19751187454408026</v>
      </c>
      <c r="U39" s="58">
        <f t="shared" si="35"/>
        <v>0.1220889212731756</v>
      </c>
      <c r="V39" s="58">
        <f t="shared" si="35"/>
        <v>0.43950253994764971</v>
      </c>
      <c r="W39" s="58">
        <f t="shared" si="35"/>
        <v>8.3266630138071493E-2</v>
      </c>
      <c r="X39" s="58">
        <f t="shared" si="35"/>
        <v>1.0823040411408805E-2</v>
      </c>
      <c r="Y39" s="58">
        <f t="shared" si="35"/>
        <v>3.7459689264884029E-2</v>
      </c>
      <c r="Z39" s="61">
        <f t="shared" si="35"/>
        <v>1.0000014440897942</v>
      </c>
    </row>
    <row r="40" spans="1:48" x14ac:dyDescent="0.35">
      <c r="A40" s="92" t="s">
        <v>35</v>
      </c>
      <c r="B40" s="93"/>
      <c r="C40" s="30">
        <f>C31/C39</f>
        <v>0.81536985545034402</v>
      </c>
      <c r="D40" s="30">
        <f>D32/D39</f>
        <v>0.83525260894255204</v>
      </c>
      <c r="E40" s="30">
        <f>E33/E39</f>
        <v>0.77512042932584646</v>
      </c>
      <c r="F40" s="30">
        <f>F34/F39</f>
        <v>0.64943469746048965</v>
      </c>
      <c r="G40" s="30">
        <f>G35/G39</f>
        <v>0.99647158776203759</v>
      </c>
      <c r="H40" s="30">
        <f>H36/H39</f>
        <v>0.73154337474171383</v>
      </c>
      <c r="I40" s="30">
        <f>I37/I39</f>
        <v>1</v>
      </c>
      <c r="J40" s="30">
        <f>J38/J39</f>
        <v>0.97457043727282733</v>
      </c>
      <c r="K40" s="34"/>
      <c r="L40" s="34"/>
    </row>
    <row r="41" spans="1:48" ht="18.5" x14ac:dyDescent="0.45">
      <c r="A41" s="25"/>
      <c r="B41" s="26"/>
      <c r="C41" s="28"/>
      <c r="D41" s="28"/>
      <c r="E41" s="28"/>
      <c r="F41" s="28"/>
      <c r="G41" s="28"/>
      <c r="H41" s="28"/>
      <c r="I41" s="28"/>
      <c r="J41" s="28"/>
      <c r="K41" s="29"/>
      <c r="L41" s="36" t="s">
        <v>37</v>
      </c>
      <c r="M41" s="39">
        <f>(C31+D32+E33+F34+G35+H36+I37+J38)/K39</f>
        <v>0.86795808679833586</v>
      </c>
    </row>
    <row r="42" spans="1:48" ht="21" x14ac:dyDescent="0.5">
      <c r="B42" s="23" t="s">
        <v>85</v>
      </c>
      <c r="L42" s="3"/>
    </row>
    <row r="43" spans="1:48" x14ac:dyDescent="0.35">
      <c r="L43" s="3"/>
    </row>
    <row r="44" spans="1:48" x14ac:dyDescent="0.35">
      <c r="A44" s="84" t="s">
        <v>33</v>
      </c>
      <c r="B44" s="80">
        <v>2013</v>
      </c>
      <c r="C44" s="81"/>
      <c r="D44" s="81"/>
      <c r="E44" s="81"/>
      <c r="F44" s="81"/>
      <c r="G44" s="81"/>
      <c r="H44" s="81"/>
      <c r="I44" s="81"/>
      <c r="J44" s="81"/>
      <c r="K44" s="81"/>
      <c r="L44" s="86" t="s">
        <v>36</v>
      </c>
      <c r="P44" s="87" t="s">
        <v>33</v>
      </c>
      <c r="Q44" s="80">
        <v>2013</v>
      </c>
      <c r="R44" s="81"/>
      <c r="S44" s="81"/>
      <c r="T44" s="81"/>
      <c r="U44" s="81"/>
      <c r="V44" s="81"/>
      <c r="W44" s="81"/>
      <c r="X44" s="81"/>
      <c r="Y44" s="81"/>
      <c r="Z44" s="82"/>
    </row>
    <row r="45" spans="1:48" x14ac:dyDescent="0.35">
      <c r="A45" s="85"/>
      <c r="B45" s="7"/>
      <c r="C45" s="7" t="s">
        <v>8</v>
      </c>
      <c r="D45" s="7" t="s">
        <v>0</v>
      </c>
      <c r="E45" s="7" t="s">
        <v>11</v>
      </c>
      <c r="F45" s="7" t="s">
        <v>3</v>
      </c>
      <c r="G45" s="7" t="s">
        <v>10</v>
      </c>
      <c r="H45" s="7" t="s">
        <v>19</v>
      </c>
      <c r="I45" s="7" t="s">
        <v>20</v>
      </c>
      <c r="J45" s="7" t="s">
        <v>2</v>
      </c>
      <c r="K45" s="32" t="s">
        <v>23</v>
      </c>
      <c r="L45" s="86"/>
      <c r="P45" s="88"/>
      <c r="Q45" s="7"/>
      <c r="R45" s="7" t="s">
        <v>8</v>
      </c>
      <c r="S45" s="7" t="s">
        <v>0</v>
      </c>
      <c r="T45" s="7" t="s">
        <v>11</v>
      </c>
      <c r="U45" s="7" t="s">
        <v>3</v>
      </c>
      <c r="V45" s="7" t="s">
        <v>10</v>
      </c>
      <c r="W45" s="7" t="s">
        <v>19</v>
      </c>
      <c r="X45" s="7" t="s">
        <v>20</v>
      </c>
      <c r="Y45" s="7" t="s">
        <v>2</v>
      </c>
      <c r="Z45" s="62" t="s">
        <v>23</v>
      </c>
      <c r="AE45" s="89" t="s">
        <v>53</v>
      </c>
      <c r="AF45" s="89"/>
      <c r="AG45" s="89"/>
      <c r="AH45" s="89"/>
      <c r="AI45" s="89"/>
      <c r="AJ45" s="89"/>
      <c r="AK45" s="89"/>
      <c r="AL45" s="89"/>
      <c r="AM45" s="89"/>
      <c r="AO45" s="90" t="s">
        <v>54</v>
      </c>
      <c r="AP45" s="90"/>
      <c r="AQ45" s="90"/>
      <c r="AR45" s="90"/>
      <c r="AS45" s="90"/>
      <c r="AT45" s="90"/>
      <c r="AU45" s="90"/>
      <c r="AV45" s="90"/>
    </row>
    <row r="46" spans="1:48" x14ac:dyDescent="0.35">
      <c r="A46" s="84">
        <v>1999</v>
      </c>
      <c r="B46" s="15" t="s">
        <v>8</v>
      </c>
      <c r="C46" s="49">
        <v>16870.522499999999</v>
      </c>
      <c r="D46" s="50">
        <v>0</v>
      </c>
      <c r="E46" s="50">
        <v>197.37</v>
      </c>
      <c r="F46" s="50">
        <v>472.92750000000001</v>
      </c>
      <c r="G46" s="50">
        <v>201.42</v>
      </c>
      <c r="H46" s="50">
        <v>38.655000000000001</v>
      </c>
      <c r="I46" s="50">
        <v>0</v>
      </c>
      <c r="J46" s="50">
        <v>349.38</v>
      </c>
      <c r="K46" s="56">
        <f>SUM(C46:J46)</f>
        <v>18130.274999999998</v>
      </c>
      <c r="L46" s="30">
        <f>C46/K46</f>
        <v>0.93051663584804978</v>
      </c>
      <c r="M46" s="43" t="s">
        <v>49</v>
      </c>
      <c r="N46">
        <f>C46+D47+E48+F49+G50+H51+I52+J53</f>
        <v>186274.34999999998</v>
      </c>
      <c r="P46" s="84">
        <v>1999</v>
      </c>
      <c r="Q46" s="15" t="s">
        <v>8</v>
      </c>
      <c r="R46" s="59">
        <f>C46/$K$24</f>
        <v>7.7341426562670193E-2</v>
      </c>
      <c r="S46" s="60">
        <f t="shared" ref="S46:Y53" si="36">D46/$K$24</f>
        <v>0</v>
      </c>
      <c r="T46" s="60">
        <f t="shared" si="36"/>
        <v>9.0482540541789495E-4</v>
      </c>
      <c r="U46" s="60">
        <f t="shared" si="36"/>
        <v>2.1680945276423545E-3</v>
      </c>
      <c r="V46" s="60">
        <f t="shared" si="36"/>
        <v>9.2339227420211976E-4</v>
      </c>
      <c r="W46" s="60">
        <f t="shared" si="36"/>
        <v>1.7721044761832461E-4</v>
      </c>
      <c r="X46" s="60">
        <f t="shared" si="36"/>
        <v>0</v>
      </c>
      <c r="Y46" s="60">
        <f t="shared" si="36"/>
        <v>1.6017018804524706E-3</v>
      </c>
      <c r="Z46" s="58">
        <f>SUM(R46:Y46)</f>
        <v>8.3116651098003355E-2</v>
      </c>
      <c r="AB46" t="s">
        <v>42</v>
      </c>
      <c r="AC46">
        <f>R46+S47+T48+U49+V50+W51+X52+Y53</f>
        <v>0.8539583739053801</v>
      </c>
      <c r="AE46" s="7">
        <f>$C$24+K46</f>
        <v>37975.949999999997</v>
      </c>
      <c r="AF46" s="7">
        <f>$D$24+K46</f>
        <v>20560.364999999998</v>
      </c>
      <c r="AG46" s="7">
        <f>$E$24+K46</f>
        <v>61206.502500000002</v>
      </c>
      <c r="AH46" s="7">
        <f>$F$24+K46</f>
        <v>44333.46</v>
      </c>
      <c r="AI46" s="7">
        <f>$G$24+K46</f>
        <v>114552.31499999999</v>
      </c>
      <c r="AJ46" s="7">
        <f>$H$24+K46</f>
        <v>35831.182499999995</v>
      </c>
      <c r="AK46" s="7">
        <f>$I$24+K46</f>
        <v>20491.109999999997</v>
      </c>
      <c r="AL46" s="7">
        <f>$J$24+K46</f>
        <v>28221.794999999998</v>
      </c>
      <c r="AM46" s="7">
        <f>SUM(AE46:AL46)</f>
        <v>363172.67999999993</v>
      </c>
      <c r="AO46" s="48">
        <f>C46*(AE46*AE46)</f>
        <v>24330208306926.883</v>
      </c>
      <c r="AP46" s="48">
        <f t="shared" ref="AP46:AV53" si="37">D46*(AF46*AF46)</f>
        <v>0</v>
      </c>
      <c r="AQ46" s="48">
        <f t="shared" si="37"/>
        <v>739394589112.51831</v>
      </c>
      <c r="AR46" s="48">
        <f t="shared" si="37"/>
        <v>929518039008.88782</v>
      </c>
      <c r="AS46" s="48">
        <f t="shared" si="37"/>
        <v>2643080145049.8843</v>
      </c>
      <c r="AT46" s="48">
        <f t="shared" si="37"/>
        <v>49628135529.008766</v>
      </c>
      <c r="AU46" s="48">
        <f t="shared" si="37"/>
        <v>0</v>
      </c>
      <c r="AV46" s="48">
        <f t="shared" si="37"/>
        <v>278270588335.63507</v>
      </c>
    </row>
    <row r="47" spans="1:48" x14ac:dyDescent="0.35">
      <c r="A47" s="91"/>
      <c r="B47" s="16" t="s">
        <v>0</v>
      </c>
      <c r="C47" s="50">
        <v>1368.54</v>
      </c>
      <c r="D47" s="49">
        <v>2014.2225000000001</v>
      </c>
      <c r="E47" s="50">
        <v>123.075</v>
      </c>
      <c r="F47" s="50">
        <v>486.36</v>
      </c>
      <c r="G47" s="50">
        <v>0.09</v>
      </c>
      <c r="H47" s="50">
        <v>10.4175</v>
      </c>
      <c r="I47" s="50">
        <v>0</v>
      </c>
      <c r="J47" s="51">
        <v>0</v>
      </c>
      <c r="K47" s="56">
        <f t="shared" ref="K47:K53" si="38">SUM(C47:J47)</f>
        <v>4002.7049999999999</v>
      </c>
      <c r="L47" s="30">
        <f>D47/K47</f>
        <v>0.50321532563603866</v>
      </c>
      <c r="M47" s="43" t="s">
        <v>51</v>
      </c>
      <c r="N47" s="24">
        <f>C54*K46+D54*K47+E54*K48+F54*K49+G54*K50+H54*K51+I54*K52+J54*K53</f>
        <v>14014497110.927961</v>
      </c>
      <c r="P47" s="91"/>
      <c r="Q47" s="16" t="s">
        <v>0</v>
      </c>
      <c r="R47" s="60">
        <f t="shared" ref="R47:R53" si="39">C47/$K$24</f>
        <v>6.2739512607316505E-3</v>
      </c>
      <c r="S47" s="59">
        <f t="shared" si="36"/>
        <v>9.2340258912922222E-3</v>
      </c>
      <c r="T47" s="60">
        <f t="shared" si="36"/>
        <v>5.6422651249839098E-4</v>
      </c>
      <c r="U47" s="60">
        <f t="shared" si="36"/>
        <v>2.2296746424433672E-3</v>
      </c>
      <c r="V47" s="60">
        <f t="shared" si="36"/>
        <v>4.1259708409388729E-7</v>
      </c>
      <c r="W47" s="60">
        <f t="shared" si="36"/>
        <v>4.7758112483867462E-5</v>
      </c>
      <c r="X47" s="60">
        <f t="shared" si="36"/>
        <v>0</v>
      </c>
      <c r="Y47" s="60">
        <f t="shared" si="36"/>
        <v>0</v>
      </c>
      <c r="Z47" s="58">
        <f t="shared" ref="Z47:Z52" si="40">SUM(R47:Y47)</f>
        <v>1.8350049016533591E-2</v>
      </c>
      <c r="AB47" t="s">
        <v>43</v>
      </c>
      <c r="AC47" t="e">
        <f>R54*Z46+S54*Z47+T54*Z48+U54*Z49+V54*Z50+W54*Z51+X54*Z52+Y54*Z53</f>
        <v>#REF!</v>
      </c>
      <c r="AE47" s="7">
        <f t="shared" ref="AE47:AE53" si="41">$C$24+K47</f>
        <v>23848.379999999997</v>
      </c>
      <c r="AF47" s="7">
        <f t="shared" ref="AF47:AF53" si="42">$D$24+K47</f>
        <v>6432.7950000000001</v>
      </c>
      <c r="AG47" s="7">
        <f t="shared" ref="AG47:AG53" si="43">$E$24+K47</f>
        <v>47078.932500000003</v>
      </c>
      <c r="AH47" s="7">
        <f t="shared" ref="AH47:AH53" si="44">$F$24+K47</f>
        <v>30205.89</v>
      </c>
      <c r="AI47" s="7">
        <f t="shared" ref="AI47:AI53" si="45">$G$24+K47</f>
        <v>100424.745</v>
      </c>
      <c r="AJ47" s="7">
        <f t="shared" ref="AJ47:AJ53" si="46">$H$24+K47</f>
        <v>21703.612500000003</v>
      </c>
      <c r="AK47" s="7">
        <f t="shared" ref="AK47:AK53" si="47">$I$24+K47</f>
        <v>6363.54</v>
      </c>
      <c r="AL47" s="7">
        <f t="shared" ref="AL47:AL53" si="48">$J$24+K47</f>
        <v>14094.225</v>
      </c>
      <c r="AM47" s="7">
        <f t="shared" ref="AM47:AM53" si="49">SUM(AE47:AL47)</f>
        <v>250152.12</v>
      </c>
      <c r="AO47" s="48">
        <f t="shared" ref="AO47:AO53" si="50">C47*(AE47*AE47)</f>
        <v>778350595181.63623</v>
      </c>
      <c r="AP47" s="48">
        <f t="shared" si="37"/>
        <v>83350242184.679779</v>
      </c>
      <c r="AQ47" s="48">
        <f t="shared" si="37"/>
        <v>272786615838.16595</v>
      </c>
      <c r="AR47" s="48">
        <f t="shared" si="37"/>
        <v>443752816761.0097</v>
      </c>
      <c r="AS47" s="48">
        <f t="shared" si="37"/>
        <v>907661646.74835205</v>
      </c>
      <c r="AT47" s="48">
        <f t="shared" si="37"/>
        <v>4907129992.643754</v>
      </c>
      <c r="AU47" s="48">
        <f t="shared" si="37"/>
        <v>0</v>
      </c>
      <c r="AV47" s="48">
        <f t="shared" si="37"/>
        <v>0</v>
      </c>
    </row>
    <row r="48" spans="1:48" x14ac:dyDescent="0.35">
      <c r="A48" s="91"/>
      <c r="B48" s="16" t="s">
        <v>11</v>
      </c>
      <c r="C48" s="50">
        <v>1376.82</v>
      </c>
      <c r="D48" s="50">
        <v>0</v>
      </c>
      <c r="E48" s="49">
        <v>32827.387499999997</v>
      </c>
      <c r="F48" s="50">
        <v>784.30499999999995</v>
      </c>
      <c r="G48" s="50">
        <v>282.06</v>
      </c>
      <c r="H48" s="50">
        <v>548.07749999999999</v>
      </c>
      <c r="I48" s="50">
        <v>0</v>
      </c>
      <c r="J48" s="50">
        <v>0</v>
      </c>
      <c r="K48" s="56">
        <f t="shared" si="38"/>
        <v>35818.649999999994</v>
      </c>
      <c r="L48" s="30">
        <f>E48/K48</f>
        <v>0.91648868675955131</v>
      </c>
      <c r="P48" s="91"/>
      <c r="Q48" s="16" t="s">
        <v>11</v>
      </c>
      <c r="R48" s="60">
        <f t="shared" si="39"/>
        <v>6.3119101924682883E-3</v>
      </c>
      <c r="S48" s="60">
        <f t="shared" si="36"/>
        <v>0</v>
      </c>
      <c r="T48" s="59">
        <f t="shared" si="36"/>
        <v>0.15049427067689028</v>
      </c>
      <c r="U48" s="60">
        <f t="shared" si="36"/>
        <v>3.5955772893361809E-3</v>
      </c>
      <c r="V48" s="60">
        <f t="shared" si="36"/>
        <v>1.293079261550243E-3</v>
      </c>
      <c r="W48" s="60">
        <f t="shared" si="36"/>
        <v>2.5126130928607503E-3</v>
      </c>
      <c r="X48" s="60">
        <f t="shared" si="36"/>
        <v>0</v>
      </c>
      <c r="Y48" s="60">
        <f t="shared" si="36"/>
        <v>0</v>
      </c>
      <c r="Z48" s="58">
        <f t="shared" si="40"/>
        <v>0.16420745051310576</v>
      </c>
      <c r="AB48" t="s">
        <v>44</v>
      </c>
      <c r="AC48" t="e">
        <f>(AC46-AC47)/1-AC47</f>
        <v>#REF!</v>
      </c>
      <c r="AE48" s="7">
        <f t="shared" si="41"/>
        <v>55664.324999999997</v>
      </c>
      <c r="AF48" s="7">
        <f t="shared" si="42"/>
        <v>38248.739999999991</v>
      </c>
      <c r="AG48" s="7">
        <f t="shared" si="43"/>
        <v>78894.877500000002</v>
      </c>
      <c r="AH48" s="7">
        <f t="shared" si="44"/>
        <v>62021.834999999992</v>
      </c>
      <c r="AI48" s="7">
        <f t="shared" si="45"/>
        <v>132240.69</v>
      </c>
      <c r="AJ48" s="7">
        <f t="shared" si="46"/>
        <v>53519.557499999995</v>
      </c>
      <c r="AK48" s="7">
        <f t="shared" si="47"/>
        <v>38179.484999999993</v>
      </c>
      <c r="AL48" s="7">
        <f t="shared" si="48"/>
        <v>45910.17</v>
      </c>
      <c r="AM48" s="7">
        <f t="shared" si="49"/>
        <v>504679.67999999999</v>
      </c>
      <c r="AO48" s="48">
        <f t="shared" si="50"/>
        <v>4266100282926.6577</v>
      </c>
      <c r="AP48" s="48">
        <f t="shared" si="37"/>
        <v>0</v>
      </c>
      <c r="AQ48" s="48">
        <f t="shared" si="37"/>
        <v>204330846421714.28</v>
      </c>
      <c r="AR48" s="48">
        <f t="shared" si="37"/>
        <v>3016992331090.6172</v>
      </c>
      <c r="AS48" s="48">
        <f t="shared" si="37"/>
        <v>4932552481858.1611</v>
      </c>
      <c r="AT48" s="48">
        <f t="shared" si="37"/>
        <v>1569881969762.9136</v>
      </c>
      <c r="AU48" s="48">
        <f t="shared" si="37"/>
        <v>0</v>
      </c>
      <c r="AV48" s="48">
        <f t="shared" si="37"/>
        <v>0</v>
      </c>
    </row>
    <row r="49" spans="1:48" x14ac:dyDescent="0.35">
      <c r="A49" s="91"/>
      <c r="B49" s="16" t="s">
        <v>3</v>
      </c>
      <c r="C49" s="50">
        <v>721.46249999999998</v>
      </c>
      <c r="D49" s="50">
        <v>0</v>
      </c>
      <c r="E49" s="50">
        <v>102.19499999999999</v>
      </c>
      <c r="F49" s="49">
        <v>16370.73</v>
      </c>
      <c r="G49" s="50">
        <v>42.75</v>
      </c>
      <c r="H49" s="50">
        <v>542.76750000000004</v>
      </c>
      <c r="I49" s="50">
        <v>0</v>
      </c>
      <c r="J49" s="50">
        <v>0</v>
      </c>
      <c r="K49" s="56">
        <f t="shared" si="38"/>
        <v>17779.905000000002</v>
      </c>
      <c r="L49" s="30">
        <f>F49/K49</f>
        <v>0.92074338979876424</v>
      </c>
      <c r="M49" s="43" t="s">
        <v>52</v>
      </c>
      <c r="N49">
        <f>((C46*(C54+K46))+(D47*(D54+K47))+(E48*(E54+K48))+(F49*(F54+K49))+(G50*(G54+K50))+(H51*(H54+K51))+(I52*(I54+K52))+(J53*(J54+K53)))</f>
        <v>24797348160.859856</v>
      </c>
      <c r="P49" s="91"/>
      <c r="Q49" s="16" t="s">
        <v>3</v>
      </c>
      <c r="R49" s="60">
        <f t="shared" si="39"/>
        <v>3.3074813753676243E-3</v>
      </c>
      <c r="S49" s="60">
        <f t="shared" si="36"/>
        <v>0</v>
      </c>
      <c r="T49" s="60">
        <f t="shared" si="36"/>
        <v>4.6850398898860905E-4</v>
      </c>
      <c r="U49" s="59">
        <f t="shared" si="36"/>
        <v>7.5050171805425822E-2</v>
      </c>
      <c r="V49" s="60">
        <f t="shared" si="36"/>
        <v>1.9598361494459649E-4</v>
      </c>
      <c r="W49" s="60">
        <f t="shared" si="36"/>
        <v>2.4882698648992113E-3</v>
      </c>
      <c r="X49" s="60">
        <f t="shared" si="36"/>
        <v>0</v>
      </c>
      <c r="Y49" s="60">
        <f t="shared" si="36"/>
        <v>0</v>
      </c>
      <c r="Z49" s="58">
        <f t="shared" si="40"/>
        <v>8.1510410649625858E-2</v>
      </c>
      <c r="AB49" s="42" t="s">
        <v>48</v>
      </c>
      <c r="AC49">
        <f>1/K54*(C46+D47+E48+F49+G50+H51+I52+J53)</f>
        <v>0.85394137380335033</v>
      </c>
      <c r="AE49" s="7">
        <f t="shared" si="41"/>
        <v>37625.58</v>
      </c>
      <c r="AF49" s="7">
        <f t="shared" si="42"/>
        <v>20209.995000000003</v>
      </c>
      <c r="AG49" s="7">
        <f t="shared" si="43"/>
        <v>60856.132500000007</v>
      </c>
      <c r="AH49" s="7">
        <f t="shared" si="44"/>
        <v>43983.090000000004</v>
      </c>
      <c r="AI49" s="7">
        <f t="shared" si="45"/>
        <v>114201.94499999999</v>
      </c>
      <c r="AJ49" s="7">
        <f t="shared" si="46"/>
        <v>35480.8125</v>
      </c>
      <c r="AK49" s="7">
        <f t="shared" si="47"/>
        <v>20140.740000000002</v>
      </c>
      <c r="AL49" s="7">
        <f t="shared" si="48"/>
        <v>27871.425000000003</v>
      </c>
      <c r="AM49" s="7">
        <f t="shared" si="49"/>
        <v>360369.72</v>
      </c>
      <c r="AO49" s="48">
        <f t="shared" si="50"/>
        <v>1021363112887.575</v>
      </c>
      <c r="AP49" s="48">
        <f t="shared" si="37"/>
        <v>0</v>
      </c>
      <c r="AQ49" s="48">
        <f t="shared" si="37"/>
        <v>378476000439.72803</v>
      </c>
      <c r="AR49" s="48">
        <f t="shared" si="37"/>
        <v>31669377005280.742</v>
      </c>
      <c r="AS49" s="48">
        <f t="shared" si="37"/>
        <v>557549101336.22424</v>
      </c>
      <c r="AT49" s="48">
        <f t="shared" si="37"/>
        <v>683283522750.52393</v>
      </c>
      <c r="AU49" s="48">
        <f t="shared" si="37"/>
        <v>0</v>
      </c>
      <c r="AV49" s="48">
        <f t="shared" si="37"/>
        <v>0</v>
      </c>
    </row>
    <row r="50" spans="1:48" x14ac:dyDescent="0.35">
      <c r="A50" s="91"/>
      <c r="B50" s="16" t="s">
        <v>10</v>
      </c>
      <c r="C50" s="50">
        <v>841.02750000000003</v>
      </c>
      <c r="D50" s="50">
        <v>398.04750000000001</v>
      </c>
      <c r="E50" s="50">
        <v>9072.4724999999999</v>
      </c>
      <c r="F50" s="50">
        <v>7585.5825000000004</v>
      </c>
      <c r="G50" s="49">
        <v>94722.84</v>
      </c>
      <c r="H50" s="50">
        <v>5662.1025</v>
      </c>
      <c r="I50" s="50">
        <v>0</v>
      </c>
      <c r="J50" s="50">
        <v>211.5</v>
      </c>
      <c r="K50" s="56">
        <f t="shared" si="38"/>
        <v>118493.57249999999</v>
      </c>
      <c r="L50" s="30">
        <f>G50/K50</f>
        <v>0.79939222019827283</v>
      </c>
      <c r="M50" s="43" t="s">
        <v>55</v>
      </c>
      <c r="N50">
        <f>(1/K54)*((AC49*(1-AC49))/((1-AC50)*(1-AC50)))+((2*(1-AC49))*(2*AC49*AC50-AC51))/((1-AC50)*(1-AC50)*(1-AC50))+(((1-AC49)*(1-AC49))*(AC52-4*(AC50*AC50)))/((1-AC50)*(1-AC50)*(1-AC50)*(1-AC50))</f>
        <v>-4.4758083855154701E-2</v>
      </c>
      <c r="P50" s="91"/>
      <c r="Q50" s="16" t="s">
        <v>10</v>
      </c>
      <c r="R50" s="60">
        <f t="shared" si="39"/>
        <v>3.8556166015863537E-3</v>
      </c>
      <c r="S50" s="60">
        <f t="shared" si="36"/>
        <v>1.8248137536762403E-3</v>
      </c>
      <c r="T50" s="60">
        <f t="shared" si="36"/>
        <v>4.1591952211355337E-2</v>
      </c>
      <c r="U50" s="60">
        <f t="shared" si="36"/>
        <v>3.4775435785040228E-2</v>
      </c>
      <c r="V50" s="59">
        <f t="shared" si="36"/>
        <v>0.43424852867879815</v>
      </c>
      <c r="W50" s="60">
        <f t="shared" si="36"/>
        <v>2.5957410903785661E-2</v>
      </c>
      <c r="X50" s="60">
        <f t="shared" si="36"/>
        <v>0</v>
      </c>
      <c r="Y50" s="60">
        <f t="shared" si="36"/>
        <v>9.696031476206352E-4</v>
      </c>
      <c r="Z50" s="58">
        <f t="shared" si="40"/>
        <v>0.54322336108186264</v>
      </c>
      <c r="AB50" s="42" t="s">
        <v>45</v>
      </c>
      <c r="AC50" s="44">
        <f>(1/(K54*K54))*N47</f>
        <v>0.29452862965404647</v>
      </c>
      <c r="AE50" s="7">
        <f t="shared" si="41"/>
        <v>138339.2475</v>
      </c>
      <c r="AF50" s="7">
        <f t="shared" si="42"/>
        <v>120923.66249999999</v>
      </c>
      <c r="AG50" s="7">
        <f t="shared" si="43"/>
        <v>161569.79999999999</v>
      </c>
      <c r="AH50" s="7">
        <f t="shared" si="44"/>
        <v>144696.75750000001</v>
      </c>
      <c r="AI50" s="7">
        <f t="shared" si="45"/>
        <v>214915.61249999999</v>
      </c>
      <c r="AJ50" s="7">
        <f t="shared" si="46"/>
        <v>136194.47999999998</v>
      </c>
      <c r="AK50" s="7">
        <f t="shared" si="47"/>
        <v>120854.4075</v>
      </c>
      <c r="AL50" s="7">
        <f t="shared" si="48"/>
        <v>128585.0925</v>
      </c>
      <c r="AM50" s="7">
        <f t="shared" si="49"/>
        <v>1166079.06</v>
      </c>
      <c r="AO50" s="48">
        <f t="shared" si="50"/>
        <v>16095371850499.992</v>
      </c>
      <c r="AP50" s="48">
        <f t="shared" si="37"/>
        <v>5820462366937.9736</v>
      </c>
      <c r="AQ50" s="48">
        <f t="shared" si="37"/>
        <v>236835082586075.38</v>
      </c>
      <c r="AR50" s="48">
        <f t="shared" si="37"/>
        <v>158820491012064.81</v>
      </c>
      <c r="AS50" s="48">
        <f t="shared" si="37"/>
        <v>4375126781371023.5</v>
      </c>
      <c r="AT50" s="48">
        <f t="shared" si="37"/>
        <v>105025979063526.58</v>
      </c>
      <c r="AU50" s="48">
        <f t="shared" si="37"/>
        <v>0</v>
      </c>
      <c r="AV50" s="48">
        <f t="shared" si="37"/>
        <v>3496967651798.8975</v>
      </c>
    </row>
    <row r="51" spans="1:48" x14ac:dyDescent="0.35">
      <c r="A51" s="91"/>
      <c r="B51" s="15" t="s">
        <v>13</v>
      </c>
      <c r="C51" s="50">
        <v>19.8</v>
      </c>
      <c r="D51" s="50">
        <v>1.125</v>
      </c>
      <c r="E51" s="50">
        <v>124.65</v>
      </c>
      <c r="F51" s="50">
        <v>219.03749999999999</v>
      </c>
      <c r="G51" s="50">
        <v>71.302499999999995</v>
      </c>
      <c r="H51" s="49">
        <v>13145.1525</v>
      </c>
      <c r="I51" s="50">
        <v>0</v>
      </c>
      <c r="J51" s="50">
        <v>0</v>
      </c>
      <c r="K51" s="56">
        <f t="shared" si="38"/>
        <v>13581.067500000001</v>
      </c>
      <c r="L51" s="30">
        <f>H51/K51</f>
        <v>0.96790274402214693</v>
      </c>
      <c r="N51">
        <f>N50*-1</f>
        <v>4.4758083855154701E-2</v>
      </c>
      <c r="P51" s="91"/>
      <c r="Q51" s="15" t="s">
        <v>13</v>
      </c>
      <c r="R51" s="60">
        <f t="shared" si="39"/>
        <v>9.0771358500655217E-5</v>
      </c>
      <c r="S51" s="60">
        <f t="shared" si="36"/>
        <v>5.1574635511735916E-6</v>
      </c>
      <c r="T51" s="60">
        <f t="shared" si="36"/>
        <v>5.7144696147003399E-4</v>
      </c>
      <c r="U51" s="60">
        <f t="shared" si="36"/>
        <v>1.0041581534134983E-3</v>
      </c>
      <c r="V51" s="60">
        <f t="shared" si="36"/>
        <v>3.268800398733822E-4</v>
      </c>
      <c r="W51" s="59">
        <f t="shared" si="36"/>
        <v>6.0262795460771929E-2</v>
      </c>
      <c r="X51" s="60">
        <f t="shared" si="36"/>
        <v>0</v>
      </c>
      <c r="Y51" s="60">
        <f t="shared" si="36"/>
        <v>0</v>
      </c>
      <c r="Z51" s="58">
        <f t="shared" si="40"/>
        <v>6.2261209437580671E-2</v>
      </c>
      <c r="AB51" s="42" t="s">
        <v>46</v>
      </c>
      <c r="AC51">
        <f>(1/(K54*K54))*((C46*(C54+K46))+(D47*(D54+K47))+(E48*(E54+K48))+(F49*(F54+K49))+(G50*(G54+K50))+(H51*(H54+K51))+(I52*(I54+K52))+(J53*(J54+K53)))</f>
        <v>0.52114099528960867</v>
      </c>
      <c r="AE51" s="7">
        <f t="shared" si="41"/>
        <v>33426.7425</v>
      </c>
      <c r="AF51" s="7">
        <f t="shared" si="42"/>
        <v>16011.157500000001</v>
      </c>
      <c r="AG51" s="7">
        <f t="shared" si="43"/>
        <v>56657.294999999998</v>
      </c>
      <c r="AH51" s="7">
        <f t="shared" si="44"/>
        <v>39784.252500000002</v>
      </c>
      <c r="AI51" s="7">
        <f t="shared" si="45"/>
        <v>110003.1075</v>
      </c>
      <c r="AJ51" s="7">
        <f t="shared" si="46"/>
        <v>31281.975000000002</v>
      </c>
      <c r="AK51" s="7">
        <f t="shared" si="47"/>
        <v>15941.9025</v>
      </c>
      <c r="AL51" s="7">
        <f t="shared" si="48"/>
        <v>23672.587500000001</v>
      </c>
      <c r="AM51" s="7">
        <f t="shared" si="49"/>
        <v>326779.02</v>
      </c>
      <c r="AO51" s="48">
        <f t="shared" si="50"/>
        <v>22123472860.393867</v>
      </c>
      <c r="AP51" s="48">
        <f t="shared" si="37"/>
        <v>288401810.05103207</v>
      </c>
      <c r="AQ51" s="48">
        <f t="shared" si="37"/>
        <v>400132617412.77716</v>
      </c>
      <c r="AR51" s="48">
        <f t="shared" si="37"/>
        <v>346689652092.45459</v>
      </c>
      <c r="AS51" s="48">
        <f t="shared" si="37"/>
        <v>862808996642.6615</v>
      </c>
      <c r="AT51" s="48">
        <f t="shared" si="37"/>
        <v>12863346193592.602</v>
      </c>
      <c r="AU51" s="48">
        <f t="shared" si="37"/>
        <v>0</v>
      </c>
      <c r="AV51" s="48">
        <f t="shared" si="37"/>
        <v>0</v>
      </c>
    </row>
    <row r="52" spans="1:48" x14ac:dyDescent="0.35">
      <c r="A52" s="91"/>
      <c r="B52" s="16" t="s">
        <v>1</v>
      </c>
      <c r="C52" s="50">
        <v>0</v>
      </c>
      <c r="D52" s="51">
        <v>0</v>
      </c>
      <c r="E52" s="50">
        <v>0</v>
      </c>
      <c r="F52" s="50">
        <v>0</v>
      </c>
      <c r="G52" s="50">
        <v>0</v>
      </c>
      <c r="H52" s="50">
        <v>0</v>
      </c>
      <c r="I52" s="49">
        <v>2360.835</v>
      </c>
      <c r="J52" s="50">
        <v>4.3425000000000002</v>
      </c>
      <c r="K52" s="56">
        <f t="shared" si="38"/>
        <v>2365.1775000000002</v>
      </c>
      <c r="L52" s="30">
        <f>I52/K52</f>
        <v>0.99816398557824937</v>
      </c>
      <c r="M52" s="43" t="s">
        <v>57</v>
      </c>
      <c r="N52">
        <f>SQRT(N51)</f>
        <v>0.21156106412843242</v>
      </c>
      <c r="P52" s="91"/>
      <c r="Q52" s="16" t="s">
        <v>1</v>
      </c>
      <c r="R52" s="60">
        <f t="shared" si="39"/>
        <v>0</v>
      </c>
      <c r="S52" s="60">
        <f>E52/$K$24</f>
        <v>0</v>
      </c>
      <c r="T52" s="60">
        <f>F52/$K$24</f>
        <v>0</v>
      </c>
      <c r="U52" s="60">
        <f>G52/$K$24</f>
        <v>0</v>
      </c>
      <c r="V52" s="60" t="e">
        <f>#REF!/$K$24</f>
        <v>#REF!</v>
      </c>
      <c r="W52" s="60">
        <f t="shared" si="36"/>
        <v>0</v>
      </c>
      <c r="X52" s="59">
        <f t="shared" si="36"/>
        <v>1.0823040411408805E-2</v>
      </c>
      <c r="Y52" s="60">
        <f t="shared" si="36"/>
        <v>1.9907809307530064E-5</v>
      </c>
      <c r="Z52" s="58" t="e">
        <f t="shared" si="40"/>
        <v>#REF!</v>
      </c>
      <c r="AB52" s="42" t="s">
        <v>47</v>
      </c>
      <c r="AC52" s="45">
        <f>(1/(K54*K54*K54))*AO46</f>
        <v>2.3440713392148291E-3</v>
      </c>
      <c r="AE52" s="7">
        <f t="shared" si="41"/>
        <v>22210.852500000001</v>
      </c>
      <c r="AF52" s="7">
        <f t="shared" si="42"/>
        <v>4795.2674999999999</v>
      </c>
      <c r="AG52" s="7">
        <f t="shared" si="43"/>
        <v>45441.404999999999</v>
      </c>
      <c r="AH52" s="7">
        <f t="shared" si="44"/>
        <v>28568.362500000003</v>
      </c>
      <c r="AI52" s="7">
        <f t="shared" si="45"/>
        <v>98787.217499999999</v>
      </c>
      <c r="AJ52" s="7">
        <f t="shared" si="46"/>
        <v>20066.085000000003</v>
      </c>
      <c r="AK52" s="7">
        <f t="shared" si="47"/>
        <v>4726.0125000000007</v>
      </c>
      <c r="AL52" s="7">
        <f t="shared" si="48"/>
        <v>12456.6975</v>
      </c>
      <c r="AM52" s="7">
        <f t="shared" si="49"/>
        <v>237051.9</v>
      </c>
      <c r="AO52" s="48">
        <f t="shared" si="50"/>
        <v>0</v>
      </c>
      <c r="AP52" s="48">
        <f>E52*(AF52*AF52)</f>
        <v>0</v>
      </c>
      <c r="AQ52" s="48">
        <f>F52*(AG52*AG52)</f>
        <v>0</v>
      </c>
      <c r="AR52" s="48">
        <f>G52*(AH52*AH52)</f>
        <v>0</v>
      </c>
      <c r="AS52" s="48" t="e">
        <f>#REF!*(AI52*AI52)</f>
        <v>#REF!</v>
      </c>
      <c r="AT52" s="48">
        <f t="shared" si="37"/>
        <v>0</v>
      </c>
      <c r="AU52" s="48">
        <f t="shared" si="37"/>
        <v>52729708081.484146</v>
      </c>
      <c r="AV52" s="48">
        <f t="shared" si="37"/>
        <v>673822739.99375343</v>
      </c>
    </row>
    <row r="53" spans="1:48" x14ac:dyDescent="0.35">
      <c r="A53" s="91"/>
      <c r="B53" s="16" t="s">
        <v>2</v>
      </c>
      <c r="C53" s="50">
        <v>0</v>
      </c>
      <c r="D53" s="51">
        <v>0</v>
      </c>
      <c r="E53" s="51">
        <v>0</v>
      </c>
      <c r="F53" s="50">
        <v>0</v>
      </c>
      <c r="G53" s="50">
        <v>0</v>
      </c>
      <c r="H53" s="55">
        <v>0.81</v>
      </c>
      <c r="I53" s="50">
        <v>0</v>
      </c>
      <c r="J53" s="49">
        <v>7962.66</v>
      </c>
      <c r="K53" s="56">
        <f t="shared" si="38"/>
        <v>7963.47</v>
      </c>
      <c r="L53" s="30">
        <f>J53/K53</f>
        <v>0.99989828554637605</v>
      </c>
      <c r="P53" s="91"/>
      <c r="Q53" s="16" t="s">
        <v>2</v>
      </c>
      <c r="R53" s="60">
        <f t="shared" si="39"/>
        <v>0</v>
      </c>
      <c r="S53" s="60">
        <f t="shared" si="36"/>
        <v>0</v>
      </c>
      <c r="T53" s="60">
        <f t="shared" si="36"/>
        <v>0</v>
      </c>
      <c r="U53" s="60">
        <f t="shared" si="36"/>
        <v>0</v>
      </c>
      <c r="V53" s="60">
        <f t="shared" si="36"/>
        <v>0</v>
      </c>
      <c r="W53" s="60">
        <f>I53/$K$24</f>
        <v>0</v>
      </c>
      <c r="X53" s="60" t="e">
        <f>#REF!/$K$24</f>
        <v>#REF!</v>
      </c>
      <c r="Y53" s="59">
        <f t="shared" si="36"/>
        <v>3.6504114418122589E-2</v>
      </c>
      <c r="Z53" s="58" t="e">
        <f>SUM(R53:Y53)</f>
        <v>#REF!</v>
      </c>
      <c r="AB53" s="42" t="s">
        <v>56</v>
      </c>
      <c r="AC53" t="e">
        <f>AC48/N52</f>
        <v>#REF!</v>
      </c>
      <c r="AE53" s="7">
        <f t="shared" si="41"/>
        <v>27809.145</v>
      </c>
      <c r="AF53" s="7">
        <f t="shared" si="42"/>
        <v>10393.56</v>
      </c>
      <c r="AG53" s="7">
        <f t="shared" si="43"/>
        <v>51039.697500000002</v>
      </c>
      <c r="AH53" s="7">
        <f t="shared" si="44"/>
        <v>34166.654999999999</v>
      </c>
      <c r="AI53" s="7">
        <f t="shared" si="45"/>
        <v>104385.51</v>
      </c>
      <c r="AJ53" s="7">
        <f t="shared" si="46"/>
        <v>25664.377500000002</v>
      </c>
      <c r="AK53" s="7">
        <f t="shared" si="47"/>
        <v>10324.305</v>
      </c>
      <c r="AL53" s="7">
        <f t="shared" si="48"/>
        <v>18054.990000000002</v>
      </c>
      <c r="AM53" s="7">
        <f t="shared" si="49"/>
        <v>281838.24</v>
      </c>
      <c r="AO53" s="48">
        <f t="shared" si="50"/>
        <v>0</v>
      </c>
      <c r="AP53" s="48">
        <f t="shared" si="37"/>
        <v>0</v>
      </c>
      <c r="AQ53" s="48">
        <f t="shared" si="37"/>
        <v>0</v>
      </c>
      <c r="AR53" s="48">
        <f t="shared" si="37"/>
        <v>0</v>
      </c>
      <c r="AS53" s="48">
        <f t="shared" si="37"/>
        <v>0</v>
      </c>
      <c r="AT53" s="48">
        <f>I53*(AJ53*AJ53)</f>
        <v>0</v>
      </c>
      <c r="AU53" s="48" t="e">
        <f>#REF!*(AK53*AK53)</f>
        <v>#REF!</v>
      </c>
      <c r="AV53" s="48">
        <f t="shared" si="37"/>
        <v>2595689118530.7705</v>
      </c>
    </row>
    <row r="54" spans="1:48" x14ac:dyDescent="0.35">
      <c r="A54" s="85"/>
      <c r="B54" s="4" t="s">
        <v>25</v>
      </c>
      <c r="C54" s="50">
        <f>SUM(C46:C53)</f>
        <v>21198.172500000001</v>
      </c>
      <c r="D54" s="50">
        <f t="shared" ref="D54:H54" si="51">SUM(D46:D53)</f>
        <v>2413.395</v>
      </c>
      <c r="E54" s="50">
        <f t="shared" si="51"/>
        <v>42447.15</v>
      </c>
      <c r="F54" s="50">
        <f t="shared" si="51"/>
        <v>25918.942499999997</v>
      </c>
      <c r="G54" s="50">
        <f t="shared" si="51"/>
        <v>95320.462500000009</v>
      </c>
      <c r="H54" s="50">
        <f t="shared" si="51"/>
        <v>19947.982500000002</v>
      </c>
      <c r="I54" s="50">
        <f>SUM(I46:I53)</f>
        <v>2360.835</v>
      </c>
      <c r="J54" s="50">
        <f t="shared" ref="J54" si="52">SUM(J46:J53)</f>
        <v>8527.8824999999997</v>
      </c>
      <c r="K54" s="57">
        <f>SUM(K46:K53)</f>
        <v>218134.82249999998</v>
      </c>
      <c r="L54" s="35"/>
      <c r="P54" s="85"/>
      <c r="Q54" s="4" t="s">
        <v>25</v>
      </c>
      <c r="R54" s="58">
        <f>SUM(R46:R53)</f>
        <v>9.7181157351324765E-2</v>
      </c>
      <c r="S54" s="58">
        <f t="shared" ref="S54:Z54" si="53">SUM(S46:S53)</f>
        <v>1.1063997108519637E-2</v>
      </c>
      <c r="T54" s="58">
        <f t="shared" si="53"/>
        <v>0.19459522575662058</v>
      </c>
      <c r="U54" s="58">
        <f t="shared" si="53"/>
        <v>0.11882311220330145</v>
      </c>
      <c r="V54" s="58" t="e">
        <f t="shared" si="53"/>
        <v>#REF!</v>
      </c>
      <c r="W54" s="58">
        <f t="shared" si="53"/>
        <v>9.1446057882419746E-2</v>
      </c>
      <c r="X54" s="58" t="e">
        <f t="shared" si="53"/>
        <v>#REF!</v>
      </c>
      <c r="Y54" s="58">
        <f t="shared" si="53"/>
        <v>3.9095327255503229E-2</v>
      </c>
      <c r="Z54" s="61" t="e">
        <f t="shared" si="53"/>
        <v>#REF!</v>
      </c>
    </row>
    <row r="55" spans="1:48" x14ac:dyDescent="0.35">
      <c r="A55" s="92" t="s">
        <v>35</v>
      </c>
      <c r="B55" s="93"/>
      <c r="C55" s="30">
        <f>C46/C54</f>
        <v>0.79584796755475018</v>
      </c>
      <c r="D55" s="30">
        <f>D47/D54</f>
        <v>0.83460125673584307</v>
      </c>
      <c r="E55" s="30">
        <f>E48/E54</f>
        <v>0.77337082701665472</v>
      </c>
      <c r="F55" s="30">
        <f>F49/F54</f>
        <v>0.63161257447135433</v>
      </c>
      <c r="G55" s="30">
        <f>G50/G54</f>
        <v>0.9937303860647968</v>
      </c>
      <c r="H55" s="30">
        <f>H51/H54</f>
        <v>0.65897152757177313</v>
      </c>
      <c r="I55" s="30">
        <f>I52/I54</f>
        <v>1</v>
      </c>
      <c r="J55" s="30">
        <f>J53/J54</f>
        <v>0.93372065105259128</v>
      </c>
      <c r="K55" s="34"/>
      <c r="L55" s="35"/>
    </row>
    <row r="56" spans="1:48" ht="18.5" x14ac:dyDescent="0.45">
      <c r="A56" s="25"/>
      <c r="B56" s="26"/>
      <c r="C56" s="17"/>
      <c r="D56" s="17"/>
      <c r="E56" s="17"/>
      <c r="F56" s="17"/>
      <c r="G56" s="17"/>
      <c r="H56" s="17"/>
      <c r="I56" s="17"/>
      <c r="J56" s="17"/>
      <c r="K56" s="17"/>
      <c r="L56" s="36" t="s">
        <v>37</v>
      </c>
      <c r="M56" s="39">
        <f>(C46+D47+E48+F49+G50+H51+I52+J53)/K54</f>
        <v>0.85394137380335045</v>
      </c>
    </row>
    <row r="57" spans="1:48" ht="21" x14ac:dyDescent="0.5">
      <c r="B57" s="23" t="s">
        <v>86</v>
      </c>
      <c r="L57" s="3"/>
    </row>
    <row r="58" spans="1:48" x14ac:dyDescent="0.35">
      <c r="L58" s="3"/>
    </row>
    <row r="59" spans="1:48" x14ac:dyDescent="0.35">
      <c r="L59" s="3"/>
    </row>
    <row r="60" spans="1:48" x14ac:dyDescent="0.35">
      <c r="L60" s="3"/>
    </row>
    <row r="61" spans="1:48" x14ac:dyDescent="0.35">
      <c r="A61" s="84" t="s">
        <v>73</v>
      </c>
      <c r="B61" s="80">
        <v>2009</v>
      </c>
      <c r="C61" s="81"/>
      <c r="D61" s="81"/>
      <c r="E61" s="81"/>
      <c r="F61" s="81"/>
      <c r="G61" s="81"/>
      <c r="H61" s="81"/>
      <c r="I61" s="81"/>
      <c r="J61" s="81"/>
      <c r="K61" s="82"/>
      <c r="L61" s="86" t="s">
        <v>36</v>
      </c>
      <c r="P61" s="87" t="s">
        <v>73</v>
      </c>
      <c r="Q61" s="80">
        <v>2009</v>
      </c>
      <c r="R61" s="81"/>
      <c r="S61" s="81"/>
      <c r="T61" s="81"/>
      <c r="U61" s="81"/>
      <c r="V61" s="81"/>
      <c r="W61" s="81"/>
      <c r="X61" s="81"/>
      <c r="Y61" s="81"/>
      <c r="Z61" s="82"/>
    </row>
    <row r="62" spans="1:48" x14ac:dyDescent="0.35">
      <c r="A62" s="85"/>
      <c r="B62" s="7"/>
      <c r="C62" s="7" t="s">
        <v>8</v>
      </c>
      <c r="D62" s="7" t="s">
        <v>0</v>
      </c>
      <c r="E62" s="7" t="s">
        <v>11</v>
      </c>
      <c r="F62" s="7" t="s">
        <v>3</v>
      </c>
      <c r="G62" s="7" t="s">
        <v>10</v>
      </c>
      <c r="H62" s="7" t="s">
        <v>19</v>
      </c>
      <c r="I62" s="7" t="s">
        <v>20</v>
      </c>
      <c r="J62" s="7" t="s">
        <v>2</v>
      </c>
      <c r="K62" s="62" t="s">
        <v>68</v>
      </c>
      <c r="L62" s="86"/>
      <c r="P62" s="88"/>
      <c r="Q62" s="7"/>
      <c r="R62" s="7" t="s">
        <v>8</v>
      </c>
      <c r="S62" s="7" t="s">
        <v>0</v>
      </c>
      <c r="T62" s="7" t="s">
        <v>11</v>
      </c>
      <c r="U62" s="7" t="s">
        <v>3</v>
      </c>
      <c r="V62" s="7" t="s">
        <v>10</v>
      </c>
      <c r="W62" s="7" t="s">
        <v>19</v>
      </c>
      <c r="X62" s="7" t="s">
        <v>20</v>
      </c>
      <c r="Y62" s="7" t="s">
        <v>2</v>
      </c>
      <c r="Z62" s="62" t="s">
        <v>68</v>
      </c>
      <c r="AE62" s="89" t="s">
        <v>53</v>
      </c>
      <c r="AF62" s="89"/>
      <c r="AG62" s="89"/>
      <c r="AH62" s="89"/>
      <c r="AI62" s="89"/>
      <c r="AJ62" s="89"/>
      <c r="AK62" s="89"/>
      <c r="AL62" s="89"/>
      <c r="AM62" s="89"/>
      <c r="AO62" s="90" t="s">
        <v>54</v>
      </c>
      <c r="AP62" s="90"/>
      <c r="AQ62" s="90"/>
      <c r="AR62" s="90"/>
      <c r="AS62" s="90"/>
      <c r="AT62" s="90"/>
      <c r="AU62" s="90"/>
      <c r="AV62" s="90"/>
    </row>
    <row r="63" spans="1:48" x14ac:dyDescent="0.35">
      <c r="A63" s="84">
        <v>2004</v>
      </c>
      <c r="B63" s="15" t="s">
        <v>8</v>
      </c>
      <c r="C63" s="49">
        <v>19662.48</v>
      </c>
      <c r="D63" s="50">
        <v>0</v>
      </c>
      <c r="E63" s="50">
        <v>23.692499999999999</v>
      </c>
      <c r="F63" s="50">
        <v>132.9075</v>
      </c>
      <c r="G63" s="50">
        <v>7.92</v>
      </c>
      <c r="H63" s="50">
        <v>18.675000000000001</v>
      </c>
      <c r="I63" s="50">
        <v>0</v>
      </c>
      <c r="J63" s="50">
        <v>0</v>
      </c>
      <c r="K63" s="50">
        <f>SUM(C63:J63)</f>
        <v>19845.674999999999</v>
      </c>
      <c r="L63" s="54">
        <f>C63/K63</f>
        <v>0.99076902146185508</v>
      </c>
      <c r="M63" s="43" t="s">
        <v>50</v>
      </c>
      <c r="N63">
        <f>C63+D64+E65+F66+G67+H68+I69+J70</f>
        <v>215115.05249999996</v>
      </c>
      <c r="P63" s="84">
        <v>2004</v>
      </c>
      <c r="Q63" s="15" t="s">
        <v>8</v>
      </c>
      <c r="R63" s="59">
        <f>C63/$K$24</f>
        <v>9.0140910156159756E-2</v>
      </c>
      <c r="S63" s="60">
        <f t="shared" ref="S63:Y70" si="54">D63/$K$24</f>
        <v>0</v>
      </c>
      <c r="T63" s="60">
        <f t="shared" si="54"/>
        <v>1.0861618238771583E-4</v>
      </c>
      <c r="U63" s="60">
        <f t="shared" si="54"/>
        <v>6.0930274393564815E-4</v>
      </c>
      <c r="V63" s="60">
        <f t="shared" si="54"/>
        <v>3.6308543400262083E-5</v>
      </c>
      <c r="W63" s="60">
        <f t="shared" si="54"/>
        <v>8.5613894949481623E-5</v>
      </c>
      <c r="X63" s="60">
        <f t="shared" si="54"/>
        <v>0</v>
      </c>
      <c r="Y63" s="60">
        <f t="shared" si="54"/>
        <v>0</v>
      </c>
      <c r="Z63" s="58">
        <f>SUM(R63:Y63)</f>
        <v>9.0980751520832875E-2</v>
      </c>
      <c r="AB63" t="s">
        <v>42</v>
      </c>
      <c r="AC63">
        <f>R63+S64+T65+U66+V67+W68+X69+Y70</f>
        <v>0.98617603784670538</v>
      </c>
      <c r="AE63" s="7">
        <f>$C$24+K63</f>
        <v>39691.35</v>
      </c>
      <c r="AF63" s="7">
        <f>$D$24+K63</f>
        <v>22275.764999999999</v>
      </c>
      <c r="AG63" s="7">
        <f>$E$24+K63</f>
        <v>62921.902499999997</v>
      </c>
      <c r="AH63" s="7">
        <f>$F$24+K63</f>
        <v>46048.86</v>
      </c>
      <c r="AI63" s="7">
        <f>$G$24+K63</f>
        <v>116267.715</v>
      </c>
      <c r="AJ63" s="7">
        <f>$H$24+K63</f>
        <v>37546.582500000004</v>
      </c>
      <c r="AK63" s="7">
        <f>$I$24+K63</f>
        <v>22206.51</v>
      </c>
      <c r="AL63" s="7">
        <f>$J$24+K63</f>
        <v>29937.195</v>
      </c>
      <c r="AM63" s="7">
        <f>SUM(AE63:AL63)</f>
        <v>376895.88000000006</v>
      </c>
      <c r="AO63" s="48">
        <f>C63*(AE63*AE63)</f>
        <v>30976335186507.109</v>
      </c>
      <c r="AP63" s="48">
        <f t="shared" ref="AP63:AV70" si="55">D63*(AF63*AF63)</f>
        <v>0</v>
      </c>
      <c r="AQ63" s="48">
        <f t="shared" si="55"/>
        <v>93802536053.39563</v>
      </c>
      <c r="AR63" s="48">
        <f t="shared" si="55"/>
        <v>281830022451.42163</v>
      </c>
      <c r="AS63" s="48">
        <f t="shared" si="55"/>
        <v>107063997886.4641</v>
      </c>
      <c r="AT63" s="48">
        <f t="shared" si="55"/>
        <v>26327003887.492298</v>
      </c>
      <c r="AU63" s="48">
        <f t="shared" si="55"/>
        <v>0</v>
      </c>
      <c r="AV63" s="48">
        <f t="shared" si="55"/>
        <v>0</v>
      </c>
    </row>
    <row r="64" spans="1:48" x14ac:dyDescent="0.35">
      <c r="A64" s="91"/>
      <c r="B64" s="16" t="s">
        <v>0</v>
      </c>
      <c r="C64" s="50">
        <v>0</v>
      </c>
      <c r="D64" s="49">
        <v>2416.9274999999998</v>
      </c>
      <c r="E64" s="50">
        <v>0</v>
      </c>
      <c r="F64" s="50">
        <v>0</v>
      </c>
      <c r="G64" s="50">
        <v>0</v>
      </c>
      <c r="H64" s="50">
        <v>13.1625</v>
      </c>
      <c r="I64" s="50">
        <v>0</v>
      </c>
      <c r="J64" s="51">
        <v>0</v>
      </c>
      <c r="K64" s="50">
        <f t="shared" ref="K64:K70" si="56">SUM(C64:J64)</f>
        <v>2430.0899999999997</v>
      </c>
      <c r="L64" s="54">
        <f>D64/K64</f>
        <v>0.99458353394318733</v>
      </c>
      <c r="M64" s="43" t="s">
        <v>51</v>
      </c>
      <c r="N64" s="24">
        <f>C71*K63+D71*K64+E71*K65+F71*K66+G71*K67+H71*K68+I71*K69+J71*K70</f>
        <v>12640874819.036568</v>
      </c>
      <c r="P64" s="91"/>
      <c r="Q64" s="16" t="s">
        <v>0</v>
      </c>
      <c r="R64" s="60">
        <f t="shared" ref="R64:R70" si="57">C64/$K$24</f>
        <v>0</v>
      </c>
      <c r="S64" s="59">
        <f t="shared" si="54"/>
        <v>1.108019154407032E-2</v>
      </c>
      <c r="T64" s="60">
        <f t="shared" si="54"/>
        <v>0</v>
      </c>
      <c r="U64" s="60">
        <f t="shared" si="54"/>
        <v>0</v>
      </c>
      <c r="V64" s="60">
        <f t="shared" si="54"/>
        <v>0</v>
      </c>
      <c r="W64" s="60">
        <f t="shared" si="54"/>
        <v>6.0342323548731019E-5</v>
      </c>
      <c r="X64" s="60">
        <f t="shared" si="54"/>
        <v>0</v>
      </c>
      <c r="Y64" s="60">
        <f t="shared" si="54"/>
        <v>0</v>
      </c>
      <c r="Z64" s="58">
        <f t="shared" ref="Z64:Z69" si="58">SUM(R64:Y64)</f>
        <v>1.1140533867619051E-2</v>
      </c>
      <c r="AB64" t="s">
        <v>43</v>
      </c>
      <c r="AC64">
        <f>R71*Z63+S71*Z64+T71*Z65+U71*Z66+V71*Z67+W71*Z68+X71*Z69+Y71*Z70</f>
        <v>0.26567116519384454</v>
      </c>
      <c r="AE64" s="7">
        <f t="shared" ref="AE64:AE70" si="59">$C$24+K64</f>
        <v>22275.764999999999</v>
      </c>
      <c r="AF64" s="7">
        <f t="shared" ref="AF64:AF70" si="60">$D$24+K64</f>
        <v>4860.1799999999994</v>
      </c>
      <c r="AG64" s="7">
        <f t="shared" ref="AG64:AG70" si="61">$E$24+K64</f>
        <v>45506.317499999997</v>
      </c>
      <c r="AH64" s="7">
        <f t="shared" ref="AH64:AH70" si="62">$F$24+K64</f>
        <v>28633.275000000001</v>
      </c>
      <c r="AI64" s="7">
        <f t="shared" ref="AI64:AI70" si="63">$G$24+K64</f>
        <v>98852.12999999999</v>
      </c>
      <c r="AJ64" s="7">
        <f t="shared" ref="AJ64:AJ70" si="64">$H$24+K64</f>
        <v>20130.997500000001</v>
      </c>
      <c r="AK64" s="7">
        <f t="shared" ref="AK64:AK70" si="65">$I$24+K64</f>
        <v>4790.9249999999993</v>
      </c>
      <c r="AL64" s="7">
        <f t="shared" ref="AL64:AL70" si="66">$J$24+K64</f>
        <v>12521.61</v>
      </c>
      <c r="AM64" s="7">
        <f t="shared" ref="AM64:AM70" si="67">SUM(AE64:AL64)</f>
        <v>237571.19999999995</v>
      </c>
      <c r="AO64" s="48">
        <f t="shared" ref="AO64:AO70" si="68">C64*(AE64*AE64)</f>
        <v>0</v>
      </c>
      <c r="AP64" s="48">
        <f t="shared" si="55"/>
        <v>57091089513.66243</v>
      </c>
      <c r="AQ64" s="48">
        <f t="shared" si="55"/>
        <v>0</v>
      </c>
      <c r="AR64" s="48">
        <f t="shared" si="55"/>
        <v>0</v>
      </c>
      <c r="AS64" s="48">
        <f t="shared" si="55"/>
        <v>0</v>
      </c>
      <c r="AT64" s="48">
        <f t="shared" si="55"/>
        <v>5334196056.7911453</v>
      </c>
      <c r="AU64" s="48">
        <f t="shared" si="55"/>
        <v>0</v>
      </c>
      <c r="AV64" s="48">
        <f t="shared" si="55"/>
        <v>0</v>
      </c>
    </row>
    <row r="65" spans="1:48" x14ac:dyDescent="0.35">
      <c r="A65" s="91"/>
      <c r="B65" s="16" t="s">
        <v>11</v>
      </c>
      <c r="C65" s="50">
        <v>0</v>
      </c>
      <c r="D65" s="50">
        <v>0</v>
      </c>
      <c r="E65" s="49">
        <v>42989.827499999999</v>
      </c>
      <c r="F65" s="50">
        <v>54.607500000000002</v>
      </c>
      <c r="G65" s="50">
        <v>31.7925</v>
      </c>
      <c r="H65" s="50">
        <v>0</v>
      </c>
      <c r="I65" s="50">
        <v>0</v>
      </c>
      <c r="J65" s="50">
        <v>0</v>
      </c>
      <c r="K65" s="50">
        <f t="shared" si="56"/>
        <v>43076.227500000001</v>
      </c>
      <c r="L65" s="54">
        <f>E65/K65</f>
        <v>0.99799425332684943</v>
      </c>
      <c r="M65" s="43"/>
      <c r="N65" s="24"/>
      <c r="P65" s="91"/>
      <c r="Q65" s="16" t="s">
        <v>11</v>
      </c>
      <c r="R65" s="60">
        <f t="shared" si="57"/>
        <v>0</v>
      </c>
      <c r="S65" s="60">
        <f t="shared" si="54"/>
        <v>0</v>
      </c>
      <c r="T65" s="59">
        <f t="shared" si="54"/>
        <v>0.19708308302443567</v>
      </c>
      <c r="U65" s="60">
        <f t="shared" si="54"/>
        <v>2.5034328077396613E-4</v>
      </c>
      <c r="V65" s="60">
        <f t="shared" si="54"/>
        <v>1.4574991995616569E-4</v>
      </c>
      <c r="W65" s="60">
        <f t="shared" si="54"/>
        <v>0</v>
      </c>
      <c r="X65" s="60">
        <f t="shared" si="54"/>
        <v>0</v>
      </c>
      <c r="Y65" s="60">
        <f t="shared" si="54"/>
        <v>0</v>
      </c>
      <c r="Z65" s="58">
        <f t="shared" si="58"/>
        <v>0.19747917622516581</v>
      </c>
      <c r="AB65" t="s">
        <v>44</v>
      </c>
      <c r="AC65">
        <f>(AC63-AC64)/1-AC64</f>
        <v>0.45483370745901636</v>
      </c>
      <c r="AE65" s="7">
        <f t="shared" si="59"/>
        <v>62921.902499999997</v>
      </c>
      <c r="AF65" s="7">
        <f t="shared" si="60"/>
        <v>45506.317499999997</v>
      </c>
      <c r="AG65" s="7">
        <f t="shared" si="61"/>
        <v>86152.455000000002</v>
      </c>
      <c r="AH65" s="7">
        <f t="shared" si="62"/>
        <v>69279.412500000006</v>
      </c>
      <c r="AI65" s="7">
        <f t="shared" si="63"/>
        <v>139498.26749999999</v>
      </c>
      <c r="AJ65" s="7">
        <f t="shared" si="64"/>
        <v>60777.135000000002</v>
      </c>
      <c r="AK65" s="7">
        <f t="shared" si="65"/>
        <v>45437.0625</v>
      </c>
      <c r="AL65" s="7">
        <f t="shared" si="66"/>
        <v>53167.747499999998</v>
      </c>
      <c r="AM65" s="7">
        <f t="shared" si="67"/>
        <v>562740.30000000005</v>
      </c>
      <c r="AO65" s="48">
        <f t="shared" si="68"/>
        <v>0</v>
      </c>
      <c r="AP65" s="48">
        <f t="shared" si="55"/>
        <v>0</v>
      </c>
      <c r="AQ65" s="48">
        <f t="shared" si="55"/>
        <v>319081053816287.63</v>
      </c>
      <c r="AR65" s="48">
        <f t="shared" si="55"/>
        <v>262096177277.91815</v>
      </c>
      <c r="AS65" s="48">
        <f t="shared" si="55"/>
        <v>618674630759.18311</v>
      </c>
      <c r="AT65" s="48">
        <f t="shared" si="55"/>
        <v>0</v>
      </c>
      <c r="AU65" s="48">
        <f t="shared" si="55"/>
        <v>0</v>
      </c>
      <c r="AV65" s="48">
        <f t="shared" si="55"/>
        <v>0</v>
      </c>
    </row>
    <row r="66" spans="1:48" x14ac:dyDescent="0.35">
      <c r="A66" s="91"/>
      <c r="B66" s="16" t="s">
        <v>3</v>
      </c>
      <c r="C66" s="50">
        <v>0</v>
      </c>
      <c r="D66" s="50">
        <v>0</v>
      </c>
      <c r="E66" s="50">
        <v>0</v>
      </c>
      <c r="F66" s="49">
        <v>26179.29</v>
      </c>
      <c r="G66" s="50">
        <v>0</v>
      </c>
      <c r="H66" s="50">
        <v>23.895</v>
      </c>
      <c r="I66" s="50">
        <v>0</v>
      </c>
      <c r="J66" s="50">
        <v>0</v>
      </c>
      <c r="K66" s="50">
        <f t="shared" si="56"/>
        <v>26203.185000000001</v>
      </c>
      <c r="L66" s="54">
        <f>F66/K66</f>
        <v>0.99908808795571991</v>
      </c>
      <c r="M66" s="43" t="s">
        <v>52</v>
      </c>
      <c r="N66">
        <f>((C63*(C71+K63))+(D64*(D71+K64))+(E65*(E71+K65))+(F66*(F71+K66))+(G67*(G71+K67))+(H68*(H71+K68))+(I69*(I71+K69))+(J70*(J71+K70)))</f>
        <v>25133276621.462566</v>
      </c>
      <c r="P66" s="91"/>
      <c r="Q66" s="16" t="s">
        <v>3</v>
      </c>
      <c r="R66" s="60">
        <f t="shared" si="57"/>
        <v>0</v>
      </c>
      <c r="S66" s="60">
        <f t="shared" si="54"/>
        <v>0</v>
      </c>
      <c r="T66" s="60">
        <f t="shared" si="54"/>
        <v>0</v>
      </c>
      <c r="U66" s="59">
        <f t="shared" si="54"/>
        <v>0.12001665241831404</v>
      </c>
      <c r="V66" s="60">
        <f t="shared" si="54"/>
        <v>0</v>
      </c>
      <c r="W66" s="60">
        <f t="shared" si="54"/>
        <v>1.0954452582692708E-4</v>
      </c>
      <c r="X66" s="60">
        <f t="shared" si="54"/>
        <v>0</v>
      </c>
      <c r="Y66" s="60">
        <f t="shared" si="54"/>
        <v>0</v>
      </c>
      <c r="Z66" s="58">
        <f t="shared" si="58"/>
        <v>0.12012619694414096</v>
      </c>
      <c r="AB66" s="42" t="s">
        <v>48</v>
      </c>
      <c r="AC66">
        <f>1/K71*(C63+D64+E65+F66+G67+H68+I69+J70)</f>
        <v>0.98617603784670527</v>
      </c>
      <c r="AE66" s="7">
        <f t="shared" si="59"/>
        <v>46048.86</v>
      </c>
      <c r="AF66" s="7">
        <f t="shared" si="60"/>
        <v>28633.275000000001</v>
      </c>
      <c r="AG66" s="7">
        <f t="shared" si="61"/>
        <v>69279.412500000006</v>
      </c>
      <c r="AH66" s="7">
        <f t="shared" si="62"/>
        <v>52406.37</v>
      </c>
      <c r="AI66" s="7">
        <f t="shared" si="63"/>
        <v>122625.22499999999</v>
      </c>
      <c r="AJ66" s="7">
        <f t="shared" si="64"/>
        <v>43904.092499999999</v>
      </c>
      <c r="AK66" s="7">
        <f t="shared" si="65"/>
        <v>28564.02</v>
      </c>
      <c r="AL66" s="7">
        <f t="shared" si="66"/>
        <v>36294.705000000002</v>
      </c>
      <c r="AM66" s="7">
        <f t="shared" si="67"/>
        <v>427755.96</v>
      </c>
      <c r="AO66" s="48">
        <f t="shared" si="68"/>
        <v>0</v>
      </c>
      <c r="AP66" s="48">
        <f t="shared" si="55"/>
        <v>0</v>
      </c>
      <c r="AQ66" s="48">
        <f t="shared" si="55"/>
        <v>0</v>
      </c>
      <c r="AR66" s="48">
        <f t="shared" si="55"/>
        <v>71899525038375.484</v>
      </c>
      <c r="AS66" s="48">
        <f t="shared" si="55"/>
        <v>0</v>
      </c>
      <c r="AT66" s="48">
        <f t="shared" si="55"/>
        <v>46059269337.449249</v>
      </c>
      <c r="AU66" s="48">
        <f t="shared" si="55"/>
        <v>0</v>
      </c>
      <c r="AV66" s="48">
        <f t="shared" si="55"/>
        <v>0</v>
      </c>
    </row>
    <row r="67" spans="1:48" x14ac:dyDescent="0.35">
      <c r="A67" s="91"/>
      <c r="B67" s="16" t="s">
        <v>10</v>
      </c>
      <c r="C67" s="50">
        <v>0.96750000000000003</v>
      </c>
      <c r="D67" s="50">
        <v>0</v>
      </c>
      <c r="E67" s="50">
        <v>69.84</v>
      </c>
      <c r="F67" s="50">
        <v>38.002499999999998</v>
      </c>
      <c r="G67" s="49">
        <v>95860.822499999995</v>
      </c>
      <c r="H67" s="50">
        <v>452.09249999999997</v>
      </c>
      <c r="I67" s="50">
        <v>0</v>
      </c>
      <c r="J67" s="50">
        <v>0.315</v>
      </c>
      <c r="K67" s="50">
        <f t="shared" si="56"/>
        <v>96422.04</v>
      </c>
      <c r="L67" s="54">
        <f>G67/K67</f>
        <v>0.99417957242970589</v>
      </c>
      <c r="M67" s="43" t="s">
        <v>55</v>
      </c>
      <c r="N67">
        <f>(1/K71)*((AC66*(1-AC66))/((1-AC67)*(1-AC67)))+((2*(1-AC66))*(2*AC66*AC67-AC68))/((1-AC67)*(1-AC67)*(1-AC67))+(((1-AC66)*(1-AC66))*(AC69-4*(AC67*AC67)))/((1-AC67)*(1-AC67)*(1-AC67)*(1-AC67))</f>
        <v>-4.7845322293097901E-4</v>
      </c>
      <c r="P67" s="91"/>
      <c r="Q67" s="16" t="s">
        <v>10</v>
      </c>
      <c r="R67" s="60">
        <f t="shared" si="57"/>
        <v>4.4354186540092886E-6</v>
      </c>
      <c r="S67" s="60">
        <f t="shared" si="54"/>
        <v>0</v>
      </c>
      <c r="T67" s="60">
        <f t="shared" si="54"/>
        <v>3.2017533725685657E-4</v>
      </c>
      <c r="U67" s="60">
        <f t="shared" si="54"/>
        <v>1.742191187586439E-4</v>
      </c>
      <c r="V67" s="59">
        <f t="shared" si="54"/>
        <v>0.43946550935935225</v>
      </c>
      <c r="W67" s="60">
        <f t="shared" si="54"/>
        <v>2.0725783026746196E-3</v>
      </c>
      <c r="X67" s="60">
        <f t="shared" si="54"/>
        <v>0</v>
      </c>
      <c r="Y67" s="60">
        <f t="shared" si="54"/>
        <v>1.4440897943286057E-6</v>
      </c>
      <c r="Z67" s="58">
        <f t="shared" si="58"/>
        <v>0.44203836162649074</v>
      </c>
      <c r="AB67" s="42" t="s">
        <v>45</v>
      </c>
      <c r="AC67" s="44">
        <f>(1/(K71*K71))*N64</f>
        <v>0.26567116519384454</v>
      </c>
      <c r="AE67" s="7">
        <f t="shared" si="59"/>
        <v>116267.715</v>
      </c>
      <c r="AF67" s="7">
        <f t="shared" si="60"/>
        <v>98852.12999999999</v>
      </c>
      <c r="AG67" s="7">
        <f t="shared" si="61"/>
        <v>139498.26749999999</v>
      </c>
      <c r="AH67" s="7">
        <f t="shared" si="62"/>
        <v>122625.22499999999</v>
      </c>
      <c r="AI67" s="7">
        <f t="shared" si="63"/>
        <v>192844.08</v>
      </c>
      <c r="AJ67" s="7">
        <f t="shared" si="64"/>
        <v>114122.94749999999</v>
      </c>
      <c r="AK67" s="7">
        <f t="shared" si="65"/>
        <v>98782.875</v>
      </c>
      <c r="AL67" s="7">
        <f t="shared" si="66"/>
        <v>106513.56</v>
      </c>
      <c r="AM67" s="7">
        <f t="shared" si="67"/>
        <v>989506.79999999981</v>
      </c>
      <c r="AO67" s="48">
        <f t="shared" si="68"/>
        <v>13078840650.903284</v>
      </c>
      <c r="AP67" s="48">
        <f t="shared" si="55"/>
        <v>0</v>
      </c>
      <c r="AQ67" s="48">
        <f t="shared" si="55"/>
        <v>1359070101823.4285</v>
      </c>
      <c r="AR67" s="48">
        <f t="shared" si="55"/>
        <v>571441533003.93933</v>
      </c>
      <c r="AS67" s="48">
        <f t="shared" si="55"/>
        <v>3564952712673942</v>
      </c>
      <c r="AT67" s="48">
        <f t="shared" si="55"/>
        <v>5888074034392.6777</v>
      </c>
      <c r="AU67" s="48">
        <f t="shared" si="55"/>
        <v>0</v>
      </c>
      <c r="AV67" s="48">
        <f t="shared" si="55"/>
        <v>3573718616.1201839</v>
      </c>
    </row>
    <row r="68" spans="1:48" x14ac:dyDescent="0.35">
      <c r="A68" s="91"/>
      <c r="B68" s="15" t="s">
        <v>13</v>
      </c>
      <c r="C68" s="50">
        <v>0</v>
      </c>
      <c r="D68" s="50">
        <v>0</v>
      </c>
      <c r="E68" s="50">
        <v>0</v>
      </c>
      <c r="F68" s="50">
        <v>226.50749999999999</v>
      </c>
      <c r="G68" s="50">
        <v>0</v>
      </c>
      <c r="H68" s="49">
        <v>17474.400000000001</v>
      </c>
      <c r="I68" s="50">
        <v>0</v>
      </c>
      <c r="J68" s="50">
        <v>0</v>
      </c>
      <c r="K68" s="50">
        <f t="shared" si="56"/>
        <v>17700.907500000001</v>
      </c>
      <c r="L68" s="54">
        <f>H68/K68</f>
        <v>0.98720362218716751</v>
      </c>
      <c r="N68">
        <f>N67*-1</f>
        <v>4.7845322293097901E-4</v>
      </c>
      <c r="P68" s="91"/>
      <c r="Q68" s="15" t="s">
        <v>13</v>
      </c>
      <c r="R68" s="60">
        <f t="shared" si="57"/>
        <v>0</v>
      </c>
      <c r="S68" s="60">
        <f t="shared" si="54"/>
        <v>0</v>
      </c>
      <c r="T68" s="60">
        <f t="shared" si="54"/>
        <v>0</v>
      </c>
      <c r="U68" s="60">
        <f t="shared" si="54"/>
        <v>1.0384037113932909E-3</v>
      </c>
      <c r="V68" s="60">
        <f t="shared" si="54"/>
        <v>0</v>
      </c>
      <c r="W68" s="59">
        <f t="shared" si="54"/>
        <v>8.0109849847669168E-2</v>
      </c>
      <c r="X68" s="60">
        <f t="shared" si="54"/>
        <v>0</v>
      </c>
      <c r="Y68" s="60">
        <f t="shared" si="54"/>
        <v>0</v>
      </c>
      <c r="Z68" s="58">
        <f t="shared" si="58"/>
        <v>8.1148253559062453E-2</v>
      </c>
      <c r="AB68" s="42" t="s">
        <v>46</v>
      </c>
      <c r="AC68">
        <f>(1/(K71*K71))*((C63*(C71+K63))+(D64*(D71+K64))+(E65*(E71+K65))+(F66*(F71+K66))+(G67*(G71+K67))+(H68*(H71+K68))+(I69*(I71+K69))+(J70*(J71+K70)))</f>
        <v>0.52822189767338257</v>
      </c>
      <c r="AE68" s="7">
        <f t="shared" si="59"/>
        <v>37546.582500000004</v>
      </c>
      <c r="AF68" s="7">
        <f t="shared" si="60"/>
        <v>20130.997500000001</v>
      </c>
      <c r="AG68" s="7">
        <f t="shared" si="61"/>
        <v>60777.135000000002</v>
      </c>
      <c r="AH68" s="7">
        <f t="shared" si="62"/>
        <v>43904.092499999999</v>
      </c>
      <c r="AI68" s="7">
        <f t="shared" si="63"/>
        <v>114122.94749999999</v>
      </c>
      <c r="AJ68" s="7">
        <f t="shared" si="64"/>
        <v>35401.815000000002</v>
      </c>
      <c r="AK68" s="7">
        <f t="shared" si="65"/>
        <v>20061.7425</v>
      </c>
      <c r="AL68" s="7">
        <f t="shared" si="66"/>
        <v>27792.427500000002</v>
      </c>
      <c r="AM68" s="7">
        <f t="shared" si="67"/>
        <v>359737.74</v>
      </c>
      <c r="AO68" s="48">
        <f t="shared" si="68"/>
        <v>0</v>
      </c>
      <c r="AP68" s="48">
        <f t="shared" si="55"/>
        <v>0</v>
      </c>
      <c r="AQ68" s="48">
        <f t="shared" si="55"/>
        <v>0</v>
      </c>
      <c r="AR68" s="48">
        <f t="shared" si="55"/>
        <v>436608911883.33484</v>
      </c>
      <c r="AS68" s="48">
        <f t="shared" si="55"/>
        <v>0</v>
      </c>
      <c r="AT68" s="48">
        <f t="shared" si="55"/>
        <v>21900464656913.41</v>
      </c>
      <c r="AU68" s="48">
        <f t="shared" si="55"/>
        <v>0</v>
      </c>
      <c r="AV68" s="48">
        <f t="shared" si="55"/>
        <v>0</v>
      </c>
    </row>
    <row r="69" spans="1:48" x14ac:dyDescent="0.35">
      <c r="A69" s="91"/>
      <c r="B69" s="16" t="s">
        <v>1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49">
        <v>2360.835</v>
      </c>
      <c r="J69" s="50">
        <v>0</v>
      </c>
      <c r="K69" s="50">
        <f t="shared" si="56"/>
        <v>2360.835</v>
      </c>
      <c r="L69" s="54">
        <f>I69/K69</f>
        <v>1</v>
      </c>
      <c r="M69" s="43" t="s">
        <v>57</v>
      </c>
      <c r="N69">
        <f>SQRT(N68)</f>
        <v>2.1873573620489611E-2</v>
      </c>
      <c r="P69" s="91"/>
      <c r="Q69" s="16" t="s">
        <v>1</v>
      </c>
      <c r="R69" s="60">
        <f t="shared" si="57"/>
        <v>0</v>
      </c>
      <c r="S69" s="60">
        <f t="shared" si="54"/>
        <v>0</v>
      </c>
      <c r="T69" s="60">
        <f t="shared" si="54"/>
        <v>0</v>
      </c>
      <c r="U69" s="60">
        <f t="shared" si="54"/>
        <v>0</v>
      </c>
      <c r="V69" s="60">
        <f t="shared" si="54"/>
        <v>0</v>
      </c>
      <c r="W69" s="60">
        <f t="shared" si="54"/>
        <v>0</v>
      </c>
      <c r="X69" s="59">
        <f t="shared" si="54"/>
        <v>1.0823040411408805E-2</v>
      </c>
      <c r="Y69" s="60">
        <f t="shared" si="54"/>
        <v>0</v>
      </c>
      <c r="Z69" s="58">
        <f t="shared" si="58"/>
        <v>1.0823040411408805E-2</v>
      </c>
      <c r="AB69" s="42" t="s">
        <v>47</v>
      </c>
      <c r="AC69" s="45">
        <f>(1/(K71*K71*K71))*AO63</f>
        <v>2.9845645066889398E-3</v>
      </c>
      <c r="AE69" s="7">
        <f t="shared" si="59"/>
        <v>22206.51</v>
      </c>
      <c r="AF69" s="7">
        <f t="shared" si="60"/>
        <v>4790.9249999999993</v>
      </c>
      <c r="AG69" s="7">
        <f t="shared" si="61"/>
        <v>45437.0625</v>
      </c>
      <c r="AH69" s="7">
        <f t="shared" si="62"/>
        <v>28564.02</v>
      </c>
      <c r="AI69" s="7">
        <f t="shared" si="63"/>
        <v>98782.875</v>
      </c>
      <c r="AJ69" s="7">
        <f t="shared" si="64"/>
        <v>20061.7425</v>
      </c>
      <c r="AK69" s="7">
        <f t="shared" si="65"/>
        <v>4721.67</v>
      </c>
      <c r="AL69" s="7">
        <f t="shared" si="66"/>
        <v>12452.355</v>
      </c>
      <c r="AM69" s="7">
        <f t="shared" si="67"/>
        <v>237017.16000000003</v>
      </c>
      <c r="AO69" s="48">
        <f t="shared" si="68"/>
        <v>0</v>
      </c>
      <c r="AP69" s="48">
        <f t="shared" si="55"/>
        <v>0</v>
      </c>
      <c r="AQ69" s="48">
        <f t="shared" si="55"/>
        <v>0</v>
      </c>
      <c r="AR69" s="48">
        <f t="shared" si="55"/>
        <v>0</v>
      </c>
      <c r="AS69" s="48">
        <f t="shared" si="55"/>
        <v>0</v>
      </c>
      <c r="AT69" s="48">
        <f t="shared" si="55"/>
        <v>0</v>
      </c>
      <c r="AU69" s="48">
        <f t="shared" si="55"/>
        <v>52632851139.74073</v>
      </c>
      <c r="AV69" s="48">
        <f t="shared" si="55"/>
        <v>0</v>
      </c>
    </row>
    <row r="70" spans="1:48" x14ac:dyDescent="0.35">
      <c r="A70" s="91"/>
      <c r="B70" s="16" t="s">
        <v>2</v>
      </c>
      <c r="C70" s="50">
        <v>1771.92</v>
      </c>
      <c r="D70" s="51">
        <v>0</v>
      </c>
      <c r="E70" s="50">
        <v>0</v>
      </c>
      <c r="F70" s="50">
        <v>0</v>
      </c>
      <c r="G70" s="50">
        <v>0.1575</v>
      </c>
      <c r="H70" s="50">
        <v>148.9725</v>
      </c>
      <c r="I70" s="50">
        <v>0</v>
      </c>
      <c r="J70" s="49">
        <v>8170.47</v>
      </c>
      <c r="K70" s="50">
        <f t="shared" si="56"/>
        <v>10091.52</v>
      </c>
      <c r="L70" s="54">
        <f>J70/K70</f>
        <v>0.80963720034246578</v>
      </c>
      <c r="P70" s="91"/>
      <c r="Q70" s="16" t="s">
        <v>2</v>
      </c>
      <c r="R70" s="60">
        <f t="shared" si="57"/>
        <v>8.1232113916404544E-3</v>
      </c>
      <c r="S70" s="60">
        <f t="shared" si="54"/>
        <v>0</v>
      </c>
      <c r="T70" s="60">
        <f t="shared" si="54"/>
        <v>0</v>
      </c>
      <c r="U70" s="60">
        <f t="shared" si="54"/>
        <v>0</v>
      </c>
      <c r="V70" s="60">
        <f t="shared" si="54"/>
        <v>7.2204489716430285E-7</v>
      </c>
      <c r="W70" s="60">
        <f t="shared" si="54"/>
        <v>6.8295132344640703E-4</v>
      </c>
      <c r="X70" s="60">
        <f t="shared" si="54"/>
        <v>0</v>
      </c>
      <c r="Y70" s="59">
        <f t="shared" si="54"/>
        <v>3.7456801085295373E-2</v>
      </c>
      <c r="Z70" s="58">
        <f>SUM(R70:Y70)</f>
        <v>4.6263685845279401E-2</v>
      </c>
      <c r="AB70" s="42" t="s">
        <v>56</v>
      </c>
      <c r="AC70">
        <f>AC65/N69</f>
        <v>20.793753931134528</v>
      </c>
      <c r="AE70" s="7">
        <f t="shared" si="59"/>
        <v>29937.195</v>
      </c>
      <c r="AF70" s="7">
        <f t="shared" si="60"/>
        <v>12521.61</v>
      </c>
      <c r="AG70" s="7">
        <f t="shared" si="61"/>
        <v>53167.747499999998</v>
      </c>
      <c r="AH70" s="7">
        <f t="shared" si="62"/>
        <v>36294.705000000002</v>
      </c>
      <c r="AI70" s="7">
        <f t="shared" si="63"/>
        <v>106513.56</v>
      </c>
      <c r="AJ70" s="7">
        <f t="shared" si="64"/>
        <v>27792.427500000002</v>
      </c>
      <c r="AK70" s="7">
        <f t="shared" si="65"/>
        <v>12452.355</v>
      </c>
      <c r="AL70" s="7">
        <f t="shared" si="66"/>
        <v>20183.04</v>
      </c>
      <c r="AM70" s="7">
        <f t="shared" si="67"/>
        <v>298862.63999999996</v>
      </c>
      <c r="AO70" s="48">
        <f t="shared" si="68"/>
        <v>1588057863145.783</v>
      </c>
      <c r="AP70" s="48">
        <f t="shared" si="55"/>
        <v>0</v>
      </c>
      <c r="AQ70" s="48">
        <f t="shared" si="55"/>
        <v>0</v>
      </c>
      <c r="AR70" s="48">
        <f t="shared" si="55"/>
        <v>0</v>
      </c>
      <c r="AS70" s="48">
        <f t="shared" si="55"/>
        <v>1786859308.060092</v>
      </c>
      <c r="AT70" s="48">
        <f t="shared" si="55"/>
        <v>115069193401.84627</v>
      </c>
      <c r="AU70" s="48">
        <f t="shared" si="55"/>
        <v>0</v>
      </c>
      <c r="AV70" s="48">
        <f t="shared" si="55"/>
        <v>3328282653650.584</v>
      </c>
    </row>
    <row r="71" spans="1:48" x14ac:dyDescent="0.35">
      <c r="A71" s="85"/>
      <c r="B71" s="4" t="s">
        <v>22</v>
      </c>
      <c r="C71" s="50">
        <f>SUM(C63:C70)</f>
        <v>21435.3675</v>
      </c>
      <c r="D71" s="50">
        <f t="shared" ref="D71:J71" si="69">SUM(D63:D70)</f>
        <v>2416.9274999999998</v>
      </c>
      <c r="E71" s="50">
        <f t="shared" si="69"/>
        <v>43083.359999999993</v>
      </c>
      <c r="F71" s="50">
        <f t="shared" si="69"/>
        <v>26631.314999999999</v>
      </c>
      <c r="G71" s="50">
        <f t="shared" si="69"/>
        <v>95900.69249999999</v>
      </c>
      <c r="H71" s="50">
        <f t="shared" si="69"/>
        <v>18131.197500000002</v>
      </c>
      <c r="I71" s="50">
        <f t="shared" si="69"/>
        <v>2360.835</v>
      </c>
      <c r="J71" s="50">
        <f t="shared" si="69"/>
        <v>8170.7849999999999</v>
      </c>
      <c r="K71" s="52">
        <f>SUM(C71:J71)</f>
        <v>218130.47999999998</v>
      </c>
      <c r="L71" s="53"/>
      <c r="P71" s="85"/>
      <c r="Q71" s="4" t="s">
        <v>22</v>
      </c>
      <c r="R71" s="58">
        <f>SUM(R63:R70)</f>
        <v>9.8268556966454229E-2</v>
      </c>
      <c r="S71" s="58">
        <f t="shared" ref="S71:Z71" si="70">SUM(S63:S70)</f>
        <v>1.108019154407032E-2</v>
      </c>
      <c r="T71" s="58">
        <f t="shared" si="70"/>
        <v>0.19751187454408026</v>
      </c>
      <c r="U71" s="58">
        <f t="shared" si="70"/>
        <v>0.12208892127317558</v>
      </c>
      <c r="V71" s="58">
        <f t="shared" si="70"/>
        <v>0.43964828986760585</v>
      </c>
      <c r="W71" s="58">
        <f t="shared" si="70"/>
        <v>8.3120880218115339E-2</v>
      </c>
      <c r="X71" s="58">
        <f t="shared" si="70"/>
        <v>1.0823040411408805E-2</v>
      </c>
      <c r="Y71" s="58">
        <f t="shared" si="70"/>
        <v>3.7458245175089701E-2</v>
      </c>
      <c r="Z71" s="61">
        <f t="shared" si="70"/>
        <v>1</v>
      </c>
      <c r="AM71" s="46"/>
    </row>
    <row r="72" spans="1:48" x14ac:dyDescent="0.35">
      <c r="A72" s="92" t="s">
        <v>35</v>
      </c>
      <c r="B72" s="93"/>
      <c r="C72" s="54">
        <f>C63/C71</f>
        <v>0.91729148100679869</v>
      </c>
      <c r="D72" s="54">
        <f>D64/D71</f>
        <v>1</v>
      </c>
      <c r="E72" s="54">
        <f>E65/E71</f>
        <v>0.99782903422574298</v>
      </c>
      <c r="F72" s="54">
        <f>F66/F71</f>
        <v>0.98302656102411778</v>
      </c>
      <c r="G72" s="54">
        <f>G67/G71</f>
        <v>0.9995842574338033</v>
      </c>
      <c r="H72" s="54">
        <f>H68/H71</f>
        <v>0.96377528290671366</v>
      </c>
      <c r="I72" s="54">
        <f>I69/I71</f>
        <v>1</v>
      </c>
      <c r="J72" s="54">
        <f>J70/J71</f>
        <v>0.99996144801264508</v>
      </c>
      <c r="K72" s="53"/>
      <c r="L72" s="53"/>
    </row>
    <row r="73" spans="1:48" ht="18.5" x14ac:dyDescent="0.45">
      <c r="A73" s="25"/>
      <c r="B73" s="26"/>
      <c r="C73" s="17"/>
      <c r="D73" s="17"/>
      <c r="E73" s="17"/>
      <c r="F73" s="17"/>
      <c r="G73" s="17"/>
      <c r="H73" s="17"/>
      <c r="I73" s="17"/>
      <c r="J73" s="17"/>
      <c r="K73" s="17"/>
      <c r="L73" s="36" t="s">
        <v>37</v>
      </c>
      <c r="M73" s="22">
        <f>(C63+D64+E65+F66+G67+H68+I69+J70)/K71</f>
        <v>0.98617603784670527</v>
      </c>
    </row>
    <row r="74" spans="1:48" ht="21" x14ac:dyDescent="0.5">
      <c r="B74" s="23" t="s">
        <v>87</v>
      </c>
      <c r="L74" s="3"/>
    </row>
    <row r="75" spans="1:48" x14ac:dyDescent="0.35">
      <c r="L75" s="3"/>
    </row>
    <row r="76" spans="1:48" x14ac:dyDescent="0.35">
      <c r="A76" s="84" t="s">
        <v>72</v>
      </c>
      <c r="B76" s="80">
        <v>2013</v>
      </c>
      <c r="C76" s="81"/>
      <c r="D76" s="81"/>
      <c r="E76" s="81"/>
      <c r="F76" s="81"/>
      <c r="G76" s="81"/>
      <c r="H76" s="81"/>
      <c r="I76" s="81"/>
      <c r="J76" s="81"/>
      <c r="K76" s="81"/>
      <c r="L76" s="86" t="s">
        <v>36</v>
      </c>
      <c r="P76" s="87" t="s">
        <v>72</v>
      </c>
      <c r="Q76" s="80">
        <v>2013</v>
      </c>
      <c r="R76" s="81"/>
      <c r="S76" s="81"/>
      <c r="T76" s="81"/>
      <c r="U76" s="81"/>
      <c r="V76" s="81"/>
      <c r="W76" s="81"/>
      <c r="X76" s="81"/>
      <c r="Y76" s="81"/>
      <c r="Z76" s="82"/>
    </row>
    <row r="77" spans="1:48" x14ac:dyDescent="0.35">
      <c r="A77" s="85"/>
      <c r="B77" s="7"/>
      <c r="C77" s="7" t="s">
        <v>8</v>
      </c>
      <c r="D77" s="7" t="s">
        <v>0</v>
      </c>
      <c r="E77" s="7" t="s">
        <v>11</v>
      </c>
      <c r="F77" s="7" t="s">
        <v>3</v>
      </c>
      <c r="G77" s="7" t="s">
        <v>10</v>
      </c>
      <c r="H77" s="7" t="s">
        <v>19</v>
      </c>
      <c r="I77" s="7" t="s">
        <v>20</v>
      </c>
      <c r="J77" s="7" t="s">
        <v>2</v>
      </c>
      <c r="K77" s="62" t="s">
        <v>68</v>
      </c>
      <c r="L77" s="86"/>
      <c r="P77" s="88"/>
      <c r="Q77" s="7"/>
      <c r="R77" s="7" t="s">
        <v>8</v>
      </c>
      <c r="S77" s="7" t="s">
        <v>0</v>
      </c>
      <c r="T77" s="7" t="s">
        <v>11</v>
      </c>
      <c r="U77" s="7" t="s">
        <v>3</v>
      </c>
      <c r="V77" s="7" t="s">
        <v>10</v>
      </c>
      <c r="W77" s="7" t="s">
        <v>19</v>
      </c>
      <c r="X77" s="7" t="s">
        <v>20</v>
      </c>
      <c r="Y77" s="7" t="s">
        <v>2</v>
      </c>
      <c r="Z77" s="62" t="s">
        <v>68</v>
      </c>
      <c r="AE77" s="89" t="s">
        <v>53</v>
      </c>
      <c r="AF77" s="89"/>
      <c r="AG77" s="89"/>
      <c r="AH77" s="89"/>
      <c r="AI77" s="89"/>
      <c r="AJ77" s="89"/>
      <c r="AK77" s="89"/>
      <c r="AL77" s="89"/>
      <c r="AM77" s="89"/>
      <c r="AO77" s="90" t="s">
        <v>54</v>
      </c>
      <c r="AP77" s="90"/>
      <c r="AQ77" s="90"/>
      <c r="AR77" s="90"/>
      <c r="AS77" s="90"/>
      <c r="AT77" s="90"/>
      <c r="AU77" s="90"/>
      <c r="AV77" s="90"/>
    </row>
    <row r="78" spans="1:48" x14ac:dyDescent="0.35">
      <c r="A78" s="84">
        <v>2004</v>
      </c>
      <c r="B78" s="15" t="s">
        <v>8</v>
      </c>
      <c r="C78" s="49">
        <v>19060.605</v>
      </c>
      <c r="D78" s="50">
        <v>0</v>
      </c>
      <c r="E78" s="50">
        <v>0</v>
      </c>
      <c r="F78" s="50">
        <v>363.28500000000003</v>
      </c>
      <c r="G78" s="50">
        <v>206.86500000000001</v>
      </c>
      <c r="H78" s="50">
        <v>60.862499999999997</v>
      </c>
      <c r="I78" s="50">
        <v>0</v>
      </c>
      <c r="J78" s="50">
        <v>154.0575</v>
      </c>
      <c r="K78" s="50">
        <f>SUM(C78:J78)</f>
        <v>19845.674999999999</v>
      </c>
      <c r="L78" s="30">
        <f>C78/K78</f>
        <v>0.96044125483260212</v>
      </c>
      <c r="M78" s="43" t="s">
        <v>49</v>
      </c>
      <c r="N78">
        <f>C78+D79+E80+F81+G82+H83+I84+J85</f>
        <v>211823.32499999995</v>
      </c>
      <c r="P78" s="84">
        <v>2004</v>
      </c>
      <c r="Q78" s="58" t="s">
        <v>8</v>
      </c>
      <c r="R78" s="59">
        <f>C78/$K$24</f>
        <v>8.7381667156281873E-2</v>
      </c>
      <c r="S78" s="60">
        <f t="shared" ref="S78:Y85" si="71">D78/$K$24</f>
        <v>0</v>
      </c>
      <c r="T78" s="60">
        <f t="shared" si="71"/>
        <v>0</v>
      </c>
      <c r="U78" s="60">
        <f t="shared" si="71"/>
        <v>1.6654481299449764E-3</v>
      </c>
      <c r="V78" s="60">
        <f t="shared" si="71"/>
        <v>9.4835439778980012E-4</v>
      </c>
      <c r="W78" s="60">
        <f t="shared" si="71"/>
        <v>2.7901877811849132E-4</v>
      </c>
      <c r="X78" s="60">
        <f t="shared" si="71"/>
        <v>0</v>
      </c>
      <c r="Y78" s="60">
        <f t="shared" si="71"/>
        <v>7.0626305869771167E-4</v>
      </c>
      <c r="Z78" s="58">
        <f>SUM(R78:Y78)</f>
        <v>9.0980751520832848E-2</v>
      </c>
      <c r="AB78" t="s">
        <v>42</v>
      </c>
      <c r="AC78">
        <f>R78+S79+T80+U81+V82+W83+X84+Y85</f>
        <v>0.97108540264524246</v>
      </c>
      <c r="AE78" s="7">
        <f>$C$24+K78</f>
        <v>39691.35</v>
      </c>
      <c r="AF78" s="7">
        <f>$D$24+K78</f>
        <v>22275.764999999999</v>
      </c>
      <c r="AG78" s="7">
        <f>$E$24+K78</f>
        <v>62921.902499999997</v>
      </c>
      <c r="AH78" s="7">
        <f>$F$24+K78</f>
        <v>46048.86</v>
      </c>
      <c r="AI78" s="7">
        <f>$G$24+K78</f>
        <v>116267.715</v>
      </c>
      <c r="AJ78" s="7">
        <f>$H$24+K78</f>
        <v>37546.582500000004</v>
      </c>
      <c r="AK78" s="7">
        <f>$I$24+K78</f>
        <v>22206.51</v>
      </c>
      <c r="AL78" s="7">
        <f>$J$24+K78</f>
        <v>29937.195</v>
      </c>
      <c r="AM78" s="7">
        <f>SUM(AE78:AL78)</f>
        <v>376895.88000000006</v>
      </c>
      <c r="AO78" s="48">
        <f>C78*(AE78*AE78)</f>
        <v>30028139346492.066</v>
      </c>
      <c r="AP78" s="48">
        <f t="shared" ref="AP78:AV85" si="72">D78*(AF78*AF78)</f>
        <v>0</v>
      </c>
      <c r="AQ78" s="48">
        <f t="shared" si="72"/>
        <v>0</v>
      </c>
      <c r="AR78" s="48">
        <f t="shared" si="72"/>
        <v>770344936939.33533</v>
      </c>
      <c r="AS78" s="48">
        <f t="shared" si="72"/>
        <v>2796438626614.0649</v>
      </c>
      <c r="AT78" s="48">
        <f t="shared" si="72"/>
        <v>85800657247.791168</v>
      </c>
      <c r="AU78" s="48">
        <f t="shared" si="72"/>
        <v>0</v>
      </c>
      <c r="AV78" s="48">
        <f t="shared" si="72"/>
        <v>138071822797.63275</v>
      </c>
    </row>
    <row r="79" spans="1:48" x14ac:dyDescent="0.35">
      <c r="A79" s="91"/>
      <c r="B79" s="16" t="s">
        <v>0</v>
      </c>
      <c r="C79" s="50">
        <v>0</v>
      </c>
      <c r="D79" s="49">
        <v>2412.27</v>
      </c>
      <c r="E79" s="50">
        <v>0</v>
      </c>
      <c r="F79" s="65">
        <v>2.1150000000000002</v>
      </c>
      <c r="G79" s="50">
        <v>0</v>
      </c>
      <c r="H79" s="50">
        <v>15.705</v>
      </c>
      <c r="I79" s="50">
        <v>0</v>
      </c>
      <c r="J79" s="51">
        <v>0</v>
      </c>
      <c r="K79" s="50">
        <f t="shared" ref="K79:K85" si="73">SUM(C79:J79)</f>
        <v>2430.0899999999997</v>
      </c>
      <c r="L79" s="30">
        <f>D79/K79</f>
        <v>0.99266693826154595</v>
      </c>
      <c r="M79" s="43" t="s">
        <v>51</v>
      </c>
      <c r="N79" s="24">
        <f>C86*K78+D86*K79+E86*K80+F86*K81+G86*K82+H86*K83+I86*K84+J86*K85</f>
        <v>12569858601.85862</v>
      </c>
      <c r="P79" s="91"/>
      <c r="Q79" s="58" t="s">
        <v>0</v>
      </c>
      <c r="R79" s="60">
        <f t="shared" ref="R79:R85" si="74">C79/$K$24</f>
        <v>0</v>
      </c>
      <c r="S79" s="59">
        <f t="shared" si="71"/>
        <v>1.1058839644968461E-2</v>
      </c>
      <c r="T79" s="60">
        <f t="shared" si="71"/>
        <v>0</v>
      </c>
      <c r="U79" s="60">
        <f t="shared" si="71"/>
        <v>9.6960314762063527E-6</v>
      </c>
      <c r="V79" s="60">
        <f t="shared" si="71"/>
        <v>0</v>
      </c>
      <c r="W79" s="60">
        <f t="shared" si="71"/>
        <v>7.1998191174383342E-5</v>
      </c>
      <c r="X79" s="60">
        <f t="shared" si="71"/>
        <v>0</v>
      </c>
      <c r="Y79" s="60">
        <f t="shared" si="71"/>
        <v>0</v>
      </c>
      <c r="Z79" s="58">
        <f t="shared" ref="Z79:Z84" si="75">SUM(R79:Y79)</f>
        <v>1.1140533867619052E-2</v>
      </c>
      <c r="AB79" t="s">
        <v>43</v>
      </c>
      <c r="AC79">
        <f>R86*Z78+S86*Z79+T86*Z80+U86*Z81+V86*Z82+W86*Z83+X86*Z84+Y86*Z85</f>
        <v>0.26417862916011114</v>
      </c>
      <c r="AE79" s="7">
        <f t="shared" ref="AE79:AE85" si="76">$C$24+K79</f>
        <v>22275.764999999999</v>
      </c>
      <c r="AF79" s="7">
        <f t="shared" ref="AF79:AF85" si="77">$D$24+K79</f>
        <v>4860.1799999999994</v>
      </c>
      <c r="AG79" s="7">
        <f t="shared" ref="AG79:AG85" si="78">$E$24+K79</f>
        <v>45506.317499999997</v>
      </c>
      <c r="AH79" s="7">
        <f t="shared" ref="AH79:AH85" si="79">$F$24+K79</f>
        <v>28633.275000000001</v>
      </c>
      <c r="AI79" s="7">
        <f t="shared" ref="AI79:AI85" si="80">$G$24+K79</f>
        <v>98852.12999999999</v>
      </c>
      <c r="AJ79" s="7">
        <f t="shared" ref="AJ79:AJ85" si="81">$H$24+K79</f>
        <v>20130.997500000001</v>
      </c>
      <c r="AK79" s="7">
        <f t="shared" ref="AK79:AK85" si="82">$I$24+K79</f>
        <v>4790.9249999999993</v>
      </c>
      <c r="AL79" s="7">
        <f t="shared" ref="AL79:AL85" si="83">$J$24+K79</f>
        <v>12521.61</v>
      </c>
      <c r="AM79" s="7">
        <f t="shared" ref="AM79:AM85" si="84">SUM(AE79:AL79)</f>
        <v>237571.19999999995</v>
      </c>
      <c r="AO79" s="48">
        <f t="shared" ref="AO79:AO85" si="85">C79*(AE79*AE79)</f>
        <v>0</v>
      </c>
      <c r="AP79" s="48">
        <f t="shared" si="72"/>
        <v>56981073077.749535</v>
      </c>
      <c r="AQ79" s="48">
        <f t="shared" si="72"/>
        <v>0</v>
      </c>
      <c r="AR79" s="48">
        <f t="shared" si="72"/>
        <v>1734013284.732197</v>
      </c>
      <c r="AS79" s="48">
        <f t="shared" si="72"/>
        <v>0</v>
      </c>
      <c r="AT79" s="48">
        <f t="shared" si="72"/>
        <v>6364562132.7183237</v>
      </c>
      <c r="AU79" s="48">
        <f t="shared" si="72"/>
        <v>0</v>
      </c>
      <c r="AV79" s="48">
        <f t="shared" si="72"/>
        <v>0</v>
      </c>
    </row>
    <row r="80" spans="1:48" x14ac:dyDescent="0.35">
      <c r="A80" s="91"/>
      <c r="B80" s="16" t="s">
        <v>11</v>
      </c>
      <c r="C80" s="50">
        <v>0.51749999999999996</v>
      </c>
      <c r="D80" s="50">
        <v>0</v>
      </c>
      <c r="E80" s="49">
        <v>42323.197500000002</v>
      </c>
      <c r="F80" s="50">
        <v>126.8325</v>
      </c>
      <c r="G80" s="50">
        <v>2.6549999999999998</v>
      </c>
      <c r="H80" s="50">
        <v>623.02499999999998</v>
      </c>
      <c r="I80" s="50">
        <v>0</v>
      </c>
      <c r="J80" s="50">
        <v>0</v>
      </c>
      <c r="K80" s="50">
        <f t="shared" si="73"/>
        <v>43076.227500000001</v>
      </c>
      <c r="L80" s="30">
        <f>E80/K80</f>
        <v>0.98251866415182254</v>
      </c>
      <c r="P80" s="91"/>
      <c r="Q80" s="58" t="s">
        <v>11</v>
      </c>
      <c r="R80" s="60">
        <f t="shared" si="74"/>
        <v>2.3724332335398519E-6</v>
      </c>
      <c r="S80" s="60">
        <f t="shared" si="71"/>
        <v>0</v>
      </c>
      <c r="T80" s="59">
        <f t="shared" si="71"/>
        <v>0.19402697642255226</v>
      </c>
      <c r="U80" s="60">
        <f t="shared" si="71"/>
        <v>5.8145244075931066E-4</v>
      </c>
      <c r="V80" s="60">
        <f t="shared" si="71"/>
        <v>1.2171613980769676E-5</v>
      </c>
      <c r="W80" s="60">
        <f t="shared" si="71"/>
        <v>2.8562033146399351E-3</v>
      </c>
      <c r="X80" s="60">
        <f t="shared" si="71"/>
        <v>0</v>
      </c>
      <c r="Y80" s="60">
        <f t="shared" si="71"/>
        <v>0</v>
      </c>
      <c r="Z80" s="58">
        <f t="shared" si="75"/>
        <v>0.19747917622516578</v>
      </c>
      <c r="AB80" t="s">
        <v>44</v>
      </c>
      <c r="AC80">
        <f>(AC78-AC79)/1-AC79</f>
        <v>0.44272814432502017</v>
      </c>
      <c r="AE80" s="7">
        <f t="shared" si="76"/>
        <v>62921.902499999997</v>
      </c>
      <c r="AF80" s="7">
        <f t="shared" si="77"/>
        <v>45506.317499999997</v>
      </c>
      <c r="AG80" s="7">
        <f t="shared" si="78"/>
        <v>86152.455000000002</v>
      </c>
      <c r="AH80" s="7">
        <f t="shared" si="79"/>
        <v>69279.412500000006</v>
      </c>
      <c r="AI80" s="7">
        <f t="shared" si="80"/>
        <v>139498.26749999999</v>
      </c>
      <c r="AJ80" s="7">
        <f t="shared" si="81"/>
        <v>60777.135000000002</v>
      </c>
      <c r="AK80" s="7">
        <f t="shared" si="82"/>
        <v>45437.0625</v>
      </c>
      <c r="AL80" s="7">
        <f t="shared" si="83"/>
        <v>53167.747499999998</v>
      </c>
      <c r="AM80" s="7">
        <f t="shared" si="84"/>
        <v>562740.30000000005</v>
      </c>
      <c r="AO80" s="48">
        <f t="shared" si="85"/>
        <v>2048868308.8585942</v>
      </c>
      <c r="AP80" s="48">
        <f t="shared" si="72"/>
        <v>0</v>
      </c>
      <c r="AQ80" s="48">
        <f t="shared" si="72"/>
        <v>314133162296938.06</v>
      </c>
      <c r="AR80" s="48">
        <f t="shared" si="72"/>
        <v>608749959338.94702</v>
      </c>
      <c r="AS80" s="48">
        <f t="shared" si="72"/>
        <v>51665680417.256615</v>
      </c>
      <c r="AT80" s="48">
        <f t="shared" si="72"/>
        <v>2301367212980.9946</v>
      </c>
      <c r="AU80" s="48">
        <f t="shared" si="72"/>
        <v>0</v>
      </c>
      <c r="AV80" s="48">
        <f t="shared" si="72"/>
        <v>0</v>
      </c>
    </row>
    <row r="81" spans="1:48" x14ac:dyDescent="0.35">
      <c r="A81" s="91"/>
      <c r="B81" s="16" t="s">
        <v>3</v>
      </c>
      <c r="C81" s="50">
        <v>541.39499999999998</v>
      </c>
      <c r="D81" s="50">
        <v>0</v>
      </c>
      <c r="E81" s="50">
        <v>0.1575</v>
      </c>
      <c r="F81" s="49">
        <v>25028.7075</v>
      </c>
      <c r="G81" s="50">
        <v>66.194999999999993</v>
      </c>
      <c r="H81" s="50">
        <v>566.73</v>
      </c>
      <c r="I81" s="50">
        <v>0</v>
      </c>
      <c r="J81" s="50">
        <v>0</v>
      </c>
      <c r="K81" s="50">
        <f t="shared" si="73"/>
        <v>26203.185000000001</v>
      </c>
      <c r="L81" s="30">
        <f>F81/K81</f>
        <v>0.95517806327742216</v>
      </c>
      <c r="M81" s="43" t="s">
        <v>52</v>
      </c>
      <c r="N81">
        <f>((C78*(C86+K78))+(D79*(D86+K79))+(E80*(E86+K80))+(F81*(F86+K81))+(G82*(G86+K82))+(H83*(H86+K83))+(I84*(I86+K84))+(J85*(J86+K85)))</f>
        <v>24747466662.12735</v>
      </c>
      <c r="P81" s="91"/>
      <c r="Q81" s="58" t="s">
        <v>3</v>
      </c>
      <c r="R81" s="60">
        <f t="shared" si="74"/>
        <v>2.4819777593667793E-3</v>
      </c>
      <c r="S81" s="60">
        <f t="shared" si="71"/>
        <v>0</v>
      </c>
      <c r="T81" s="60">
        <f t="shared" si="71"/>
        <v>7.2204489716430285E-7</v>
      </c>
      <c r="U81" s="59">
        <f t="shared" si="71"/>
        <v>0.11474190814598677</v>
      </c>
      <c r="V81" s="60">
        <f t="shared" si="71"/>
        <v>3.0346515535105412E-4</v>
      </c>
      <c r="W81" s="60">
        <f t="shared" si="71"/>
        <v>2.5981238385392085E-3</v>
      </c>
      <c r="X81" s="60">
        <f t="shared" si="71"/>
        <v>0</v>
      </c>
      <c r="Y81" s="60">
        <f t="shared" si="71"/>
        <v>0</v>
      </c>
      <c r="Z81" s="58">
        <f t="shared" si="75"/>
        <v>0.12012619694414096</v>
      </c>
      <c r="AB81" s="42" t="s">
        <v>48</v>
      </c>
      <c r="AC81">
        <f>1/K86*(C78+D79+E80+F81+G82+H83+I84+J85)</f>
        <v>0.97108540264524223</v>
      </c>
      <c r="AE81" s="7">
        <f t="shared" si="76"/>
        <v>46048.86</v>
      </c>
      <c r="AF81" s="7">
        <f t="shared" si="77"/>
        <v>28633.275000000001</v>
      </c>
      <c r="AG81" s="7">
        <f t="shared" si="78"/>
        <v>69279.412500000006</v>
      </c>
      <c r="AH81" s="7">
        <f t="shared" si="79"/>
        <v>52406.37</v>
      </c>
      <c r="AI81" s="7">
        <f t="shared" si="80"/>
        <v>122625.22499999999</v>
      </c>
      <c r="AJ81" s="7">
        <f t="shared" si="81"/>
        <v>43904.092499999999</v>
      </c>
      <c r="AK81" s="7">
        <f t="shared" si="82"/>
        <v>28564.02</v>
      </c>
      <c r="AL81" s="7">
        <f t="shared" si="83"/>
        <v>36294.705000000002</v>
      </c>
      <c r="AM81" s="7">
        <f t="shared" si="84"/>
        <v>427755.96</v>
      </c>
      <c r="AO81" s="48">
        <f t="shared" si="85"/>
        <v>1148026747964.467</v>
      </c>
      <c r="AP81" s="48">
        <f t="shared" si="72"/>
        <v>0</v>
      </c>
      <c r="AQ81" s="48">
        <f t="shared" si="72"/>
        <v>755942826.92436218</v>
      </c>
      <c r="AR81" s="48">
        <f t="shared" si="72"/>
        <v>68739533485225.398</v>
      </c>
      <c r="AS81" s="48">
        <f t="shared" si="72"/>
        <v>995370627648.06958</v>
      </c>
      <c r="AT81" s="48">
        <f t="shared" si="72"/>
        <v>1092411371065.6042</v>
      </c>
      <c r="AU81" s="48">
        <f t="shared" si="72"/>
        <v>0</v>
      </c>
      <c r="AV81" s="48">
        <f t="shared" si="72"/>
        <v>0</v>
      </c>
    </row>
    <row r="82" spans="1:48" x14ac:dyDescent="0.35">
      <c r="A82" s="91"/>
      <c r="B82" s="16" t="s">
        <v>10</v>
      </c>
      <c r="C82" s="50">
        <v>9.6974999999999998</v>
      </c>
      <c r="D82" s="50">
        <v>0</v>
      </c>
      <c r="E82" s="50">
        <v>70.042500000000004</v>
      </c>
      <c r="F82" s="50">
        <v>123.57</v>
      </c>
      <c r="G82" s="49">
        <v>94977.9</v>
      </c>
      <c r="H82" s="50">
        <v>1236.4875</v>
      </c>
      <c r="I82" s="50">
        <v>0</v>
      </c>
      <c r="J82" s="50">
        <v>4.3425000000000002</v>
      </c>
      <c r="K82" s="50">
        <f t="shared" si="73"/>
        <v>96422.04</v>
      </c>
      <c r="L82" s="30">
        <f>G82/K82</f>
        <v>0.98502271887215831</v>
      </c>
      <c r="M82" s="43" t="s">
        <v>55</v>
      </c>
      <c r="N82">
        <f>(1/K86)*((AC81*(1-AC81))/((1-AC82)*(1-AC82)))+((2*(1-AC81))*(2*AC81*AC82-AC83))/((1-AC82)*(1-AC82)*(1-AC82))+(((1-AC81)*(1-AC81))*(AC84-4*(AC82*AC82)))/((1-AC82)*(1-AC82)*(1-AC82)*(1-AC82))</f>
        <v>-1.8085948298921383E-3</v>
      </c>
      <c r="P82" s="91"/>
      <c r="Q82" s="58" t="s">
        <v>10</v>
      </c>
      <c r="R82" s="60">
        <f t="shared" si="74"/>
        <v>4.4457335811116359E-5</v>
      </c>
      <c r="S82" s="60">
        <f t="shared" si="71"/>
        <v>0</v>
      </c>
      <c r="T82" s="60">
        <f t="shared" si="71"/>
        <v>3.2110368069606781E-4</v>
      </c>
      <c r="U82" s="60">
        <f t="shared" si="71"/>
        <v>5.6649579646090729E-4</v>
      </c>
      <c r="V82" s="59">
        <f t="shared" si="71"/>
        <v>0.4354178288151202</v>
      </c>
      <c r="W82" s="60">
        <f t="shared" si="71"/>
        <v>5.668568189094894E-3</v>
      </c>
      <c r="X82" s="60">
        <f t="shared" si="71"/>
        <v>0</v>
      </c>
      <c r="Y82" s="60">
        <f t="shared" si="71"/>
        <v>1.9907809307530064E-5</v>
      </c>
      <c r="Z82" s="58">
        <f t="shared" si="75"/>
        <v>0.44203836162649074</v>
      </c>
      <c r="AB82" s="42" t="s">
        <v>45</v>
      </c>
      <c r="AC82" s="44">
        <f>(1/(K86*K86))*N79</f>
        <v>0.2641786291601112</v>
      </c>
      <c r="AE82" s="7">
        <f t="shared" si="76"/>
        <v>116267.715</v>
      </c>
      <c r="AF82" s="7">
        <f t="shared" si="77"/>
        <v>98852.12999999999</v>
      </c>
      <c r="AG82" s="7">
        <f t="shared" si="78"/>
        <v>139498.26749999999</v>
      </c>
      <c r="AH82" s="7">
        <f t="shared" si="79"/>
        <v>122625.22499999999</v>
      </c>
      <c r="AI82" s="7">
        <f t="shared" si="80"/>
        <v>192844.08</v>
      </c>
      <c r="AJ82" s="7">
        <f t="shared" si="81"/>
        <v>114122.94749999999</v>
      </c>
      <c r="AK82" s="7">
        <f t="shared" si="82"/>
        <v>98782.875</v>
      </c>
      <c r="AL82" s="7">
        <f t="shared" si="83"/>
        <v>106513.56</v>
      </c>
      <c r="AM82" s="7">
        <f t="shared" si="84"/>
        <v>989506.79999999981</v>
      </c>
      <c r="AO82" s="48">
        <f t="shared" si="85"/>
        <v>131092565593.93758</v>
      </c>
      <c r="AP82" s="48">
        <f t="shared" si="72"/>
        <v>0</v>
      </c>
      <c r="AQ82" s="48">
        <f t="shared" si="72"/>
        <v>1363010704567.1177</v>
      </c>
      <c r="AR82" s="48">
        <f t="shared" si="72"/>
        <v>1858115393284.5679</v>
      </c>
      <c r="AS82" s="48">
        <f t="shared" si="72"/>
        <v>3532117849803285</v>
      </c>
      <c r="AT82" s="48">
        <f t="shared" si="72"/>
        <v>16104071495548.184</v>
      </c>
      <c r="AU82" s="48">
        <f t="shared" si="72"/>
        <v>0</v>
      </c>
      <c r="AV82" s="48">
        <f t="shared" si="72"/>
        <v>49266263779.371109</v>
      </c>
    </row>
    <row r="83" spans="1:48" x14ac:dyDescent="0.35">
      <c r="A83" s="91"/>
      <c r="B83" s="15" t="s">
        <v>13</v>
      </c>
      <c r="C83" s="50">
        <v>10.08</v>
      </c>
      <c r="D83" s="50">
        <v>1.125</v>
      </c>
      <c r="E83" s="50">
        <v>53.752499999999998</v>
      </c>
      <c r="F83" s="50">
        <v>274.4325</v>
      </c>
      <c r="G83" s="50">
        <v>66.847499999999997</v>
      </c>
      <c r="H83" s="49">
        <v>17294.669999999998</v>
      </c>
      <c r="I83" s="50">
        <v>0</v>
      </c>
      <c r="J83" s="50">
        <v>0</v>
      </c>
      <c r="K83" s="50">
        <f t="shared" si="73"/>
        <v>17700.907499999998</v>
      </c>
      <c r="L83" s="30">
        <f>H83/K83</f>
        <v>0.97704990549213366</v>
      </c>
      <c r="N83">
        <f>N82*-1</f>
        <v>1.8085948298921383E-3</v>
      </c>
      <c r="P83" s="91"/>
      <c r="Q83" s="58" t="s">
        <v>13</v>
      </c>
      <c r="R83" s="60">
        <f t="shared" si="74"/>
        <v>4.6210873418515382E-5</v>
      </c>
      <c r="S83" s="60">
        <f t="shared" si="71"/>
        <v>5.1574635511735916E-6</v>
      </c>
      <c r="T83" s="60">
        <f t="shared" si="71"/>
        <v>2.4642360847507421E-4</v>
      </c>
      <c r="U83" s="60">
        <f t="shared" si="71"/>
        <v>1.258111658673286E-3</v>
      </c>
      <c r="V83" s="60">
        <f t="shared" si="71"/>
        <v>3.064564842107348E-4</v>
      </c>
      <c r="W83" s="59">
        <f t="shared" si="71"/>
        <v>7.9285893470733657E-2</v>
      </c>
      <c r="X83" s="60">
        <f t="shared" si="71"/>
        <v>0</v>
      </c>
      <c r="Y83" s="60">
        <f t="shared" si="71"/>
        <v>0</v>
      </c>
      <c r="Z83" s="58">
        <f t="shared" si="75"/>
        <v>8.1148253559062439E-2</v>
      </c>
      <c r="AB83" s="42" t="s">
        <v>46</v>
      </c>
      <c r="AC83">
        <f>(1/(K86*K86))*((C78*(C86+K78))+(D79*(D86+K79))+(E80*(E86+K80))+(F81*(F86+K81))+(G82*(G86+K82))+(H83*(H86+K83))+(I84*(I86+K84))+(J85*(J86+K85)))</f>
        <v>0.52011339387856459</v>
      </c>
      <c r="AE83" s="7">
        <f t="shared" si="76"/>
        <v>37546.582499999997</v>
      </c>
      <c r="AF83" s="7">
        <f t="shared" si="77"/>
        <v>20130.997499999998</v>
      </c>
      <c r="AG83" s="7">
        <f t="shared" si="78"/>
        <v>60777.134999999995</v>
      </c>
      <c r="AH83" s="7">
        <f t="shared" si="79"/>
        <v>43904.092499999999</v>
      </c>
      <c r="AI83" s="7">
        <f t="shared" si="80"/>
        <v>114122.94749999999</v>
      </c>
      <c r="AJ83" s="7">
        <f t="shared" si="81"/>
        <v>35401.815000000002</v>
      </c>
      <c r="AK83" s="7">
        <f t="shared" si="82"/>
        <v>20061.742499999997</v>
      </c>
      <c r="AL83" s="7">
        <f t="shared" si="83"/>
        <v>27792.427499999998</v>
      </c>
      <c r="AM83" s="7">
        <f t="shared" si="84"/>
        <v>359737.74</v>
      </c>
      <c r="AO83" s="48">
        <f t="shared" si="85"/>
        <v>14210238242.887405</v>
      </c>
      <c r="AP83" s="48">
        <f t="shared" si="72"/>
        <v>455914192.88813192</v>
      </c>
      <c r="AQ83" s="48">
        <f t="shared" si="72"/>
        <v>198554217111.28906</v>
      </c>
      <c r="AR83" s="48">
        <f t="shared" si="72"/>
        <v>528987672418.89691</v>
      </c>
      <c r="AS83" s="48">
        <f t="shared" si="72"/>
        <v>870624991598.1012</v>
      </c>
      <c r="AT83" s="48">
        <f t="shared" si="72"/>
        <v>21675211113856.875</v>
      </c>
      <c r="AU83" s="48">
        <f t="shared" si="72"/>
        <v>0</v>
      </c>
      <c r="AV83" s="48">
        <f t="shared" si="72"/>
        <v>0</v>
      </c>
    </row>
    <row r="84" spans="1:48" x14ac:dyDescent="0.35">
      <c r="A84" s="91"/>
      <c r="B84" s="16" t="s">
        <v>1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49">
        <v>2360.835</v>
      </c>
      <c r="J84" s="50">
        <v>0</v>
      </c>
      <c r="K84" s="50">
        <f t="shared" si="73"/>
        <v>2360.835</v>
      </c>
      <c r="L84" s="30">
        <f>I84/K84</f>
        <v>1</v>
      </c>
      <c r="M84" s="43" t="s">
        <v>57</v>
      </c>
      <c r="N84">
        <f>SQRT(N83)</f>
        <v>4.25275772868869E-2</v>
      </c>
      <c r="P84" s="91"/>
      <c r="Q84" s="58" t="s">
        <v>1</v>
      </c>
      <c r="R84" s="60">
        <f t="shared" si="74"/>
        <v>0</v>
      </c>
      <c r="S84" s="60">
        <f t="shared" si="71"/>
        <v>0</v>
      </c>
      <c r="T84" s="60">
        <f t="shared" si="71"/>
        <v>0</v>
      </c>
      <c r="U84" s="60">
        <f t="shared" si="71"/>
        <v>0</v>
      </c>
      <c r="V84" s="60">
        <f t="shared" si="71"/>
        <v>0</v>
      </c>
      <c r="W84" s="60">
        <f t="shared" si="71"/>
        <v>0</v>
      </c>
      <c r="X84" s="59">
        <f t="shared" si="71"/>
        <v>1.0823040411408805E-2</v>
      </c>
      <c r="Y84" s="60">
        <f t="shared" si="71"/>
        <v>0</v>
      </c>
      <c r="Z84" s="58">
        <f t="shared" si="75"/>
        <v>1.0823040411408805E-2</v>
      </c>
      <c r="AB84" s="42" t="s">
        <v>47</v>
      </c>
      <c r="AC84" s="45">
        <f>(1/(K86*K86*K86))*AO78</f>
        <v>2.8932060024482028E-3</v>
      </c>
      <c r="AE84" s="7">
        <f t="shared" si="76"/>
        <v>22206.51</v>
      </c>
      <c r="AF84" s="7">
        <f t="shared" si="77"/>
        <v>4790.9249999999993</v>
      </c>
      <c r="AG84" s="7">
        <f t="shared" si="78"/>
        <v>45437.0625</v>
      </c>
      <c r="AH84" s="7">
        <f t="shared" si="79"/>
        <v>28564.02</v>
      </c>
      <c r="AI84" s="7">
        <f t="shared" si="80"/>
        <v>98782.875</v>
      </c>
      <c r="AJ84" s="7">
        <f t="shared" si="81"/>
        <v>20061.7425</v>
      </c>
      <c r="AK84" s="7">
        <f t="shared" si="82"/>
        <v>4721.67</v>
      </c>
      <c r="AL84" s="7">
        <f t="shared" si="83"/>
        <v>12452.355</v>
      </c>
      <c r="AM84" s="7">
        <f t="shared" si="84"/>
        <v>237017.16000000003</v>
      </c>
      <c r="AO84" s="48">
        <f t="shared" si="85"/>
        <v>0</v>
      </c>
      <c r="AP84" s="48">
        <f t="shared" si="72"/>
        <v>0</v>
      </c>
      <c r="AQ84" s="48">
        <f t="shared" si="72"/>
        <v>0</v>
      </c>
      <c r="AR84" s="48">
        <f t="shared" si="72"/>
        <v>0</v>
      </c>
      <c r="AS84" s="48">
        <f t="shared" si="72"/>
        <v>0</v>
      </c>
      <c r="AT84" s="48">
        <f t="shared" si="72"/>
        <v>0</v>
      </c>
      <c r="AU84" s="48">
        <f t="shared" si="72"/>
        <v>52632851139.74073</v>
      </c>
      <c r="AV84" s="48">
        <f t="shared" si="72"/>
        <v>0</v>
      </c>
    </row>
    <row r="85" spans="1:48" x14ac:dyDescent="0.35">
      <c r="A85" s="91"/>
      <c r="B85" s="16" t="s">
        <v>2</v>
      </c>
      <c r="C85" s="50">
        <v>1575.8775000000001</v>
      </c>
      <c r="D85" s="55">
        <v>0</v>
      </c>
      <c r="E85" s="51">
        <v>0</v>
      </c>
      <c r="F85" s="50">
        <v>0</v>
      </c>
      <c r="G85" s="50">
        <v>0</v>
      </c>
      <c r="H85" s="50">
        <v>150.5025</v>
      </c>
      <c r="I85" s="50">
        <v>0</v>
      </c>
      <c r="J85" s="49">
        <v>8365.14</v>
      </c>
      <c r="K85" s="50">
        <f t="shared" si="73"/>
        <v>10091.52</v>
      </c>
      <c r="L85" s="30">
        <f>J85/K85</f>
        <v>0.82892765410958891</v>
      </c>
      <c r="P85" s="91"/>
      <c r="Q85" s="58" t="s">
        <v>2</v>
      </c>
      <c r="R85" s="60">
        <f t="shared" si="74"/>
        <v>7.2244717932129438E-3</v>
      </c>
      <c r="S85" s="60">
        <f t="shared" si="71"/>
        <v>0</v>
      </c>
      <c r="T85" s="60">
        <f t="shared" si="71"/>
        <v>0</v>
      </c>
      <c r="U85" s="60">
        <f t="shared" si="71"/>
        <v>0</v>
      </c>
      <c r="V85" s="60">
        <f t="shared" si="71"/>
        <v>0</v>
      </c>
      <c r="W85" s="60">
        <f t="shared" si="71"/>
        <v>6.8996547387600307E-4</v>
      </c>
      <c r="X85" s="60">
        <f t="shared" si="71"/>
        <v>0</v>
      </c>
      <c r="Y85" s="59">
        <f t="shared" si="71"/>
        <v>3.8349248578190449E-2</v>
      </c>
      <c r="Z85" s="58">
        <f>SUM(R85:Y85)</f>
        <v>4.6263685845279394E-2</v>
      </c>
      <c r="AB85" s="42" t="s">
        <v>56</v>
      </c>
      <c r="AC85">
        <f>AC80/N84</f>
        <v>10.410377749440537</v>
      </c>
      <c r="AE85" s="7">
        <f t="shared" si="76"/>
        <v>29937.195</v>
      </c>
      <c r="AF85" s="7">
        <f t="shared" si="77"/>
        <v>12521.61</v>
      </c>
      <c r="AG85" s="7">
        <f t="shared" si="78"/>
        <v>53167.747499999998</v>
      </c>
      <c r="AH85" s="7">
        <f t="shared" si="79"/>
        <v>36294.705000000002</v>
      </c>
      <c r="AI85" s="7">
        <f t="shared" si="80"/>
        <v>106513.56</v>
      </c>
      <c r="AJ85" s="7">
        <f t="shared" si="81"/>
        <v>27792.427500000002</v>
      </c>
      <c r="AK85" s="7">
        <f t="shared" si="82"/>
        <v>12452.355</v>
      </c>
      <c r="AL85" s="7">
        <f t="shared" si="83"/>
        <v>20183.04</v>
      </c>
      <c r="AM85" s="7">
        <f t="shared" si="84"/>
        <v>298862.63999999996</v>
      </c>
      <c r="AO85" s="48">
        <f t="shared" si="85"/>
        <v>1412357586815.1602</v>
      </c>
      <c r="AP85" s="48">
        <f t="shared" si="72"/>
        <v>0</v>
      </c>
      <c r="AQ85" s="48">
        <f t="shared" si="72"/>
        <v>0</v>
      </c>
      <c r="AR85" s="48">
        <f t="shared" si="72"/>
        <v>0</v>
      </c>
      <c r="AS85" s="48">
        <f t="shared" si="72"/>
        <v>0</v>
      </c>
      <c r="AT85" s="48">
        <f t="shared" si="72"/>
        <v>116250994512.1507</v>
      </c>
      <c r="AU85" s="48">
        <f t="shared" si="72"/>
        <v>0</v>
      </c>
      <c r="AV85" s="48">
        <f t="shared" si="72"/>
        <v>3407582471676.4937</v>
      </c>
    </row>
    <row r="86" spans="1:48" x14ac:dyDescent="0.35">
      <c r="A86" s="85"/>
      <c r="B86" s="4" t="s">
        <v>25</v>
      </c>
      <c r="C86" s="50">
        <f>SUM(C78:C85)</f>
        <v>21198.172500000001</v>
      </c>
      <c r="D86" s="50">
        <f t="shared" ref="D86:H86" si="86">SUM(D78:D85)</f>
        <v>2413.395</v>
      </c>
      <c r="E86" s="50">
        <f t="shared" si="86"/>
        <v>42447.150000000009</v>
      </c>
      <c r="F86" s="50">
        <f t="shared" si="86"/>
        <v>25918.942499999997</v>
      </c>
      <c r="G86" s="50">
        <f t="shared" si="86"/>
        <v>95320.462499999994</v>
      </c>
      <c r="H86" s="50">
        <f t="shared" si="86"/>
        <v>19947.982499999998</v>
      </c>
      <c r="I86" s="50">
        <f>SUM(I78:I85)</f>
        <v>2360.835</v>
      </c>
      <c r="J86" s="50">
        <f t="shared" ref="J86" si="87">SUM(J78:J85)</f>
        <v>8523.5399999999991</v>
      </c>
      <c r="K86" s="52">
        <f>SUM(C86:J86)</f>
        <v>218130.47999999998</v>
      </c>
      <c r="L86" s="35"/>
      <c r="M86" s="18"/>
      <c r="P86" s="85"/>
      <c r="Q86" s="61" t="s">
        <v>25</v>
      </c>
      <c r="R86" s="58">
        <f>SUM(R78:R85)</f>
        <v>9.7181157351324765E-2</v>
      </c>
      <c r="S86" s="58">
        <f t="shared" ref="S86:Z86" si="88">SUM(S78:S85)</f>
        <v>1.1063997108519635E-2</v>
      </c>
      <c r="T86" s="58">
        <f t="shared" si="88"/>
        <v>0.19459522575662058</v>
      </c>
      <c r="U86" s="58">
        <f t="shared" si="88"/>
        <v>0.11882311220330147</v>
      </c>
      <c r="V86" s="58">
        <f t="shared" si="88"/>
        <v>0.43698827646645255</v>
      </c>
      <c r="W86" s="58">
        <f t="shared" si="88"/>
        <v>9.1449771256176579E-2</v>
      </c>
      <c r="X86" s="58">
        <f t="shared" si="88"/>
        <v>1.0823040411408805E-2</v>
      </c>
      <c r="Y86" s="58">
        <f t="shared" si="88"/>
        <v>3.9075419446195692E-2</v>
      </c>
      <c r="Z86" s="61">
        <f t="shared" si="88"/>
        <v>1</v>
      </c>
    </row>
    <row r="87" spans="1:48" x14ac:dyDescent="0.35">
      <c r="A87" s="92" t="s">
        <v>35</v>
      </c>
      <c r="B87" s="93"/>
      <c r="C87" s="30">
        <f>C78/C86</f>
        <v>0.89916265187482547</v>
      </c>
      <c r="D87" s="30">
        <f>D79/D86</f>
        <v>0.99953385169025377</v>
      </c>
      <c r="E87" s="30">
        <f>E80/E86</f>
        <v>0.99707983928249588</v>
      </c>
      <c r="F87" s="30">
        <f>F81/F86</f>
        <v>0.96565311258358644</v>
      </c>
      <c r="G87" s="30">
        <f>G82/G86</f>
        <v>0.99640620186877504</v>
      </c>
      <c r="H87" s="30">
        <f>H83/H86</f>
        <v>0.86698842852905045</v>
      </c>
      <c r="I87" s="30">
        <f>I84/I86</f>
        <v>1</v>
      </c>
      <c r="J87" s="30">
        <f>J85/J86</f>
        <v>0.98141617215382349</v>
      </c>
      <c r="K87" s="34"/>
      <c r="L87" s="34"/>
    </row>
    <row r="88" spans="1:48" ht="18.5" x14ac:dyDescent="0.45">
      <c r="A88" s="25"/>
      <c r="B88" s="26"/>
      <c r="C88" s="28"/>
      <c r="D88" s="28"/>
      <c r="E88" s="28"/>
      <c r="F88" s="28"/>
      <c r="G88" s="28"/>
      <c r="H88" s="28"/>
      <c r="I88" s="28"/>
      <c r="J88" s="28"/>
      <c r="K88" s="29"/>
      <c r="L88" s="36" t="s">
        <v>37</v>
      </c>
      <c r="M88" s="39">
        <f>(C78+D79+E80+F81+G82+H83+I84+J85)/K86</f>
        <v>0.97108540264524235</v>
      </c>
    </row>
    <row r="89" spans="1:48" ht="21" x14ac:dyDescent="0.5">
      <c r="B89" s="23" t="s">
        <v>88</v>
      </c>
      <c r="L89" s="3"/>
    </row>
    <row r="90" spans="1:48" x14ac:dyDescent="0.35">
      <c r="L90" s="3"/>
    </row>
    <row r="91" spans="1:48" x14ac:dyDescent="0.35">
      <c r="A91" s="84" t="s">
        <v>72</v>
      </c>
      <c r="B91" s="80">
        <v>2013</v>
      </c>
      <c r="C91" s="81"/>
      <c r="D91" s="81"/>
      <c r="E91" s="81"/>
      <c r="F91" s="81"/>
      <c r="G91" s="81"/>
      <c r="H91" s="81"/>
      <c r="I91" s="81"/>
      <c r="J91" s="81"/>
      <c r="K91" s="81"/>
      <c r="L91" s="86" t="s">
        <v>36</v>
      </c>
      <c r="P91" s="87" t="s">
        <v>24</v>
      </c>
      <c r="Q91" s="80">
        <v>2013</v>
      </c>
      <c r="R91" s="81"/>
      <c r="S91" s="81"/>
      <c r="T91" s="81"/>
      <c r="U91" s="81"/>
      <c r="V91" s="81"/>
      <c r="W91" s="81"/>
      <c r="X91" s="81"/>
      <c r="Y91" s="81"/>
      <c r="Z91" s="82"/>
    </row>
    <row r="92" spans="1:48" x14ac:dyDescent="0.35">
      <c r="A92" s="85"/>
      <c r="B92" s="7"/>
      <c r="C92" s="7" t="s">
        <v>8</v>
      </c>
      <c r="D92" s="7" t="s">
        <v>0</v>
      </c>
      <c r="E92" s="7" t="s">
        <v>11</v>
      </c>
      <c r="F92" s="7" t="s">
        <v>3</v>
      </c>
      <c r="G92" s="7" t="s">
        <v>10</v>
      </c>
      <c r="H92" s="7" t="s">
        <v>19</v>
      </c>
      <c r="I92" s="7" t="s">
        <v>20</v>
      </c>
      <c r="J92" s="7" t="s">
        <v>2</v>
      </c>
      <c r="K92" s="32" t="s">
        <v>68</v>
      </c>
      <c r="L92" s="86"/>
      <c r="P92" s="88"/>
      <c r="Q92" s="7"/>
      <c r="R92" s="7" t="s">
        <v>8</v>
      </c>
      <c r="S92" s="7" t="s">
        <v>0</v>
      </c>
      <c r="T92" s="7" t="s">
        <v>11</v>
      </c>
      <c r="U92" s="7" t="s">
        <v>3</v>
      </c>
      <c r="V92" s="7" t="s">
        <v>10</v>
      </c>
      <c r="W92" s="7" t="s">
        <v>19</v>
      </c>
      <c r="X92" s="7" t="s">
        <v>20</v>
      </c>
      <c r="Y92" s="7" t="s">
        <v>2</v>
      </c>
      <c r="Z92" s="62" t="s">
        <v>22</v>
      </c>
      <c r="AE92" s="89" t="s">
        <v>53</v>
      </c>
      <c r="AF92" s="89"/>
      <c r="AG92" s="89"/>
      <c r="AH92" s="89"/>
      <c r="AI92" s="89"/>
      <c r="AJ92" s="89"/>
      <c r="AK92" s="89"/>
      <c r="AL92" s="89"/>
      <c r="AM92" s="89"/>
      <c r="AO92" s="90" t="s">
        <v>54</v>
      </c>
      <c r="AP92" s="90"/>
      <c r="AQ92" s="90"/>
      <c r="AR92" s="90"/>
      <c r="AS92" s="90"/>
      <c r="AT92" s="90"/>
      <c r="AU92" s="90"/>
      <c r="AV92" s="90"/>
    </row>
    <row r="93" spans="1:48" x14ac:dyDescent="0.35">
      <c r="A93" s="84">
        <v>2004</v>
      </c>
      <c r="B93" s="15" t="s">
        <v>8</v>
      </c>
      <c r="C93" s="49">
        <v>20525.647499999999</v>
      </c>
      <c r="D93" s="50">
        <v>0</v>
      </c>
      <c r="E93" s="50">
        <v>0</v>
      </c>
      <c r="F93" s="50">
        <v>316.30500000000001</v>
      </c>
      <c r="G93" s="50">
        <v>195.41249999999999</v>
      </c>
      <c r="H93" s="50">
        <v>48.622500000000002</v>
      </c>
      <c r="I93" s="50">
        <v>0</v>
      </c>
      <c r="J93" s="50">
        <v>349.38</v>
      </c>
      <c r="K93" s="56">
        <f>SUM(C93:J93)</f>
        <v>21435.3675</v>
      </c>
      <c r="L93" s="30">
        <f>C93/K93</f>
        <v>0.95755985989043568</v>
      </c>
      <c r="M93" s="43" t="s">
        <v>49</v>
      </c>
      <c r="N93">
        <f>C93+D94+E95+F96+G97+H98+I99+J100</f>
        <v>213754.61250000002</v>
      </c>
      <c r="P93" s="84">
        <v>2009</v>
      </c>
      <c r="Q93" s="15" t="s">
        <v>8</v>
      </c>
      <c r="R93" s="59">
        <f>C93/$K$24</f>
        <v>9.4098025640433194E-2</v>
      </c>
      <c r="S93" s="60">
        <f t="shared" ref="S93:Y100" si="89">D93/$K$24</f>
        <v>0</v>
      </c>
      <c r="T93" s="60">
        <f t="shared" si="89"/>
        <v>0</v>
      </c>
      <c r="U93" s="60">
        <f t="shared" si="89"/>
        <v>1.4500724520479669E-3</v>
      </c>
      <c r="V93" s="60">
        <f t="shared" si="89"/>
        <v>8.9585141883885284E-4</v>
      </c>
      <c r="W93" s="60">
        <f t="shared" si="89"/>
        <v>2.2290557468172264E-4</v>
      </c>
      <c r="X93" s="60">
        <f t="shared" si="89"/>
        <v>0</v>
      </c>
      <c r="Y93" s="60">
        <f t="shared" si="89"/>
        <v>1.6017018804524706E-3</v>
      </c>
      <c r="Z93" s="58">
        <f>SUM(R93:Y93)</f>
        <v>9.8268556966454215E-2</v>
      </c>
      <c r="AB93" t="s">
        <v>42</v>
      </c>
      <c r="AC93">
        <f>R93+S94+T95+U96+V97+W98+X99+Y100</f>
        <v>0.97993922032354219</v>
      </c>
      <c r="AE93" s="7">
        <f>$C$24+K93</f>
        <v>41281.042499999996</v>
      </c>
      <c r="AF93" s="7">
        <f>$D$24+K93</f>
        <v>23865.4575</v>
      </c>
      <c r="AG93" s="7">
        <f>$E$24+K93</f>
        <v>64511.595000000001</v>
      </c>
      <c r="AH93" s="7">
        <f>$F$24+K93</f>
        <v>47638.552500000005</v>
      </c>
      <c r="AI93" s="7">
        <f>$G$24+K93</f>
        <v>117857.4075</v>
      </c>
      <c r="AJ93" s="7">
        <f>$H$24+K93</f>
        <v>39136.275000000001</v>
      </c>
      <c r="AK93" s="7">
        <f>$I$24+K93</f>
        <v>23796.202499999999</v>
      </c>
      <c r="AL93" s="7">
        <f>$J$24+K93</f>
        <v>31526.887500000001</v>
      </c>
      <c r="AM93" s="7">
        <f>SUM(AE93:AL93)</f>
        <v>389613.4200000001</v>
      </c>
      <c r="AO93" s="48">
        <f>C93*(AE93*AE93)</f>
        <v>34978258165020.945</v>
      </c>
      <c r="AP93" s="48">
        <f t="shared" ref="AP93:AV100" si="90">D93*(AF93*AF93)</f>
        <v>0</v>
      </c>
      <c r="AQ93" s="48">
        <f t="shared" si="90"/>
        <v>0</v>
      </c>
      <c r="AR93" s="48">
        <f t="shared" si="90"/>
        <v>717832588901.01111</v>
      </c>
      <c r="AS93" s="48">
        <f t="shared" si="90"/>
        <v>2714351635018.437</v>
      </c>
      <c r="AT93" s="48">
        <f t="shared" si="90"/>
        <v>74472555895.025085</v>
      </c>
      <c r="AU93" s="48">
        <f t="shared" si="90"/>
        <v>0</v>
      </c>
      <c r="AV93" s="48">
        <f t="shared" si="90"/>
        <v>347264376729.20837</v>
      </c>
    </row>
    <row r="94" spans="1:48" x14ac:dyDescent="0.35">
      <c r="A94" s="91"/>
      <c r="B94" s="16" t="s">
        <v>0</v>
      </c>
      <c r="C94" s="50">
        <v>0</v>
      </c>
      <c r="D94" s="49">
        <v>2412.27</v>
      </c>
      <c r="E94" s="50">
        <v>0</v>
      </c>
      <c r="F94" s="65">
        <v>2.1150000000000002</v>
      </c>
      <c r="G94" s="50">
        <v>0</v>
      </c>
      <c r="H94" s="50">
        <v>2.5425</v>
      </c>
      <c r="I94" s="50">
        <v>0</v>
      </c>
      <c r="J94" s="51">
        <v>0</v>
      </c>
      <c r="K94" s="56">
        <f t="shared" ref="K94:K100" si="91">SUM(C94:J94)</f>
        <v>2416.9274999999998</v>
      </c>
      <c r="L94" s="30">
        <f>D94/K94</f>
        <v>0.9980729666073973</v>
      </c>
      <c r="M94" s="43" t="s">
        <v>51</v>
      </c>
      <c r="N94" s="24">
        <f>C101*K93+D101*K94+E101*K95+F101*K96+G101*K97+H101*K98+I101*K99+J101*K100</f>
        <v>12555045433.928194</v>
      </c>
      <c r="P94" s="91"/>
      <c r="Q94" s="16" t="s">
        <v>0</v>
      </c>
      <c r="R94" s="60">
        <f t="shared" ref="R94:R100" si="92">C94/$K$24</f>
        <v>0</v>
      </c>
      <c r="S94" s="59">
        <f t="shared" si="89"/>
        <v>1.1058839644968461E-2</v>
      </c>
      <c r="T94" s="60">
        <f t="shared" si="89"/>
        <v>0</v>
      </c>
      <c r="U94" s="60">
        <f t="shared" si="89"/>
        <v>9.6960314762063527E-6</v>
      </c>
      <c r="V94" s="60">
        <f t="shared" si="89"/>
        <v>0</v>
      </c>
      <c r="W94" s="60">
        <f t="shared" si="89"/>
        <v>1.1655867625652317E-5</v>
      </c>
      <c r="X94" s="60">
        <f t="shared" si="89"/>
        <v>0</v>
      </c>
      <c r="Y94" s="60">
        <f t="shared" si="89"/>
        <v>0</v>
      </c>
      <c r="Z94" s="58">
        <f t="shared" ref="Z94:Z99" si="93">SUM(R94:Y94)</f>
        <v>1.1080191544070321E-2</v>
      </c>
      <c r="AB94" t="s">
        <v>43</v>
      </c>
      <c r="AC94">
        <f>R101*Z93+S101*Z94+T101*Z95+U101*Z96+V101*Z97+W101*Z98+X101*Z99+Y101*Z100</f>
        <v>0.26386730327162433</v>
      </c>
      <c r="AE94" s="7">
        <f t="shared" ref="AE94:AE100" si="94">$C$24+K94</f>
        <v>22262.602500000001</v>
      </c>
      <c r="AF94" s="7">
        <f t="shared" ref="AF94:AF100" si="95">$D$24+K94</f>
        <v>4847.0174999999999</v>
      </c>
      <c r="AG94" s="7">
        <f t="shared" ref="AG94:AG100" si="96">$E$24+K94</f>
        <v>45493.154999999999</v>
      </c>
      <c r="AH94" s="7">
        <f t="shared" ref="AH94:AH100" si="97">$F$24+K94</f>
        <v>28620.112500000003</v>
      </c>
      <c r="AI94" s="7">
        <f t="shared" ref="AI94:AI100" si="98">$G$24+K94</f>
        <v>98838.967499999999</v>
      </c>
      <c r="AJ94" s="7">
        <f t="shared" ref="AJ94:AJ100" si="99">$H$24+K94</f>
        <v>20117.834999999999</v>
      </c>
      <c r="AK94" s="7">
        <f t="shared" ref="AK94:AK100" si="100">$I$24+K94</f>
        <v>4777.7624999999998</v>
      </c>
      <c r="AL94" s="7">
        <f t="shared" ref="AL94:AL100" si="101">$J$24+K94</f>
        <v>12508.4475</v>
      </c>
      <c r="AM94" s="7">
        <f t="shared" ref="AM94:AM100" si="102">SUM(AE94:AL94)</f>
        <v>237465.9</v>
      </c>
      <c r="AO94" s="48">
        <f t="shared" ref="AO94:AO100" si="103">C94*(AE94*AE94)</f>
        <v>0</v>
      </c>
      <c r="AP94" s="48">
        <f t="shared" si="90"/>
        <v>56672854958.712906</v>
      </c>
      <c r="AQ94" s="48">
        <f t="shared" si="90"/>
        <v>0</v>
      </c>
      <c r="AR94" s="48">
        <f t="shared" si="90"/>
        <v>1732419425.5692685</v>
      </c>
      <c r="AS94" s="48">
        <f t="shared" si="90"/>
        <v>0</v>
      </c>
      <c r="AT94" s="48">
        <f t="shared" si="90"/>
        <v>1029019122.3342694</v>
      </c>
      <c r="AU94" s="48">
        <f t="shared" si="90"/>
        <v>0</v>
      </c>
      <c r="AV94" s="48">
        <f t="shared" si="90"/>
        <v>0</v>
      </c>
    </row>
    <row r="95" spans="1:48" x14ac:dyDescent="0.35">
      <c r="A95" s="91"/>
      <c r="B95" s="16" t="s">
        <v>11</v>
      </c>
      <c r="C95" s="50">
        <v>21.532499999999999</v>
      </c>
      <c r="D95" s="50">
        <v>0</v>
      </c>
      <c r="E95" s="49">
        <v>42379.267500000002</v>
      </c>
      <c r="F95" s="50">
        <v>72.27</v>
      </c>
      <c r="G95" s="50">
        <v>5.3324999999999996</v>
      </c>
      <c r="H95" s="50">
        <v>604.95749999999998</v>
      </c>
      <c r="I95" s="50">
        <v>0</v>
      </c>
      <c r="J95" s="50">
        <v>0</v>
      </c>
      <c r="K95" s="56">
        <f t="shared" si="91"/>
        <v>43083.359999999993</v>
      </c>
      <c r="L95" s="30">
        <f>E95/K95</f>
        <v>0.98365743758147017</v>
      </c>
      <c r="P95" s="91"/>
      <c r="Q95" s="16" t="s">
        <v>11</v>
      </c>
      <c r="R95" s="60">
        <f t="shared" si="92"/>
        <v>9.8713852369462543E-5</v>
      </c>
      <c r="S95" s="60">
        <f t="shared" si="89"/>
        <v>0</v>
      </c>
      <c r="T95" s="59">
        <f t="shared" si="89"/>
        <v>0.19428402440594275</v>
      </c>
      <c r="U95" s="60">
        <f t="shared" si="89"/>
        <v>3.3131545852739151E-4</v>
      </c>
      <c r="V95" s="60">
        <f t="shared" si="89"/>
        <v>2.4446377232562824E-5</v>
      </c>
      <c r="W95" s="60">
        <f t="shared" si="89"/>
        <v>2.7733744500080871E-3</v>
      </c>
      <c r="X95" s="60">
        <f t="shared" si="89"/>
        <v>0</v>
      </c>
      <c r="Y95" s="60">
        <f t="shared" si="89"/>
        <v>0</v>
      </c>
      <c r="Z95" s="58">
        <f t="shared" si="93"/>
        <v>0.19751187454408023</v>
      </c>
      <c r="AB95" t="s">
        <v>44</v>
      </c>
      <c r="AC95">
        <f>(AC93-AC94)/1-AC94</f>
        <v>0.45220461378029353</v>
      </c>
      <c r="AE95" s="7">
        <f t="shared" si="94"/>
        <v>62929.034999999989</v>
      </c>
      <c r="AF95" s="7">
        <f t="shared" si="95"/>
        <v>45513.44999999999</v>
      </c>
      <c r="AG95" s="7">
        <f t="shared" si="96"/>
        <v>86159.587499999994</v>
      </c>
      <c r="AH95" s="7">
        <f t="shared" si="97"/>
        <v>69286.544999999998</v>
      </c>
      <c r="AI95" s="7">
        <f t="shared" si="98"/>
        <v>139505.4</v>
      </c>
      <c r="AJ95" s="7">
        <f t="shared" si="99"/>
        <v>60784.267499999994</v>
      </c>
      <c r="AK95" s="7">
        <f t="shared" si="100"/>
        <v>45444.194999999992</v>
      </c>
      <c r="AL95" s="7">
        <f t="shared" si="101"/>
        <v>53174.87999999999</v>
      </c>
      <c r="AM95" s="7">
        <f t="shared" si="102"/>
        <v>562797.36</v>
      </c>
      <c r="AO95" s="48">
        <f t="shared" si="103"/>
        <v>85270066151.667328</v>
      </c>
      <c r="AP95" s="48">
        <f t="shared" si="90"/>
        <v>0</v>
      </c>
      <c r="AQ95" s="48">
        <f t="shared" si="90"/>
        <v>314601412384966.63</v>
      </c>
      <c r="AR95" s="48">
        <f t="shared" si="90"/>
        <v>346941191734.53577</v>
      </c>
      <c r="AS95" s="48">
        <f t="shared" si="90"/>
        <v>103779817224.9957</v>
      </c>
      <c r="AT95" s="48">
        <f t="shared" si="90"/>
        <v>2235152915279.5317</v>
      </c>
      <c r="AU95" s="48">
        <f t="shared" si="90"/>
        <v>0</v>
      </c>
      <c r="AV95" s="48">
        <f t="shared" si="90"/>
        <v>0</v>
      </c>
    </row>
    <row r="96" spans="1:48" x14ac:dyDescent="0.35">
      <c r="A96" s="91"/>
      <c r="B96" s="16" t="s">
        <v>3</v>
      </c>
      <c r="C96" s="50">
        <v>626.30999999999995</v>
      </c>
      <c r="D96" s="50">
        <v>0</v>
      </c>
      <c r="E96" s="50">
        <v>0.1575</v>
      </c>
      <c r="F96" s="49">
        <v>25180.942500000001</v>
      </c>
      <c r="G96" s="50">
        <v>66.487499999999997</v>
      </c>
      <c r="H96" s="50">
        <v>757.41750000000002</v>
      </c>
      <c r="I96" s="50">
        <v>0</v>
      </c>
      <c r="J96" s="50">
        <v>0</v>
      </c>
      <c r="K96" s="56">
        <f t="shared" si="91"/>
        <v>26631.314999999999</v>
      </c>
      <c r="L96" s="30">
        <f>F96/K96</f>
        <v>0.94553883276135642</v>
      </c>
      <c r="M96" s="43" t="s">
        <v>52</v>
      </c>
      <c r="N96">
        <f>((C93*(C101+K93))+(D94*(D101+K94))+(E95*(E101+K95))+(F96*(F101+K96))+(G97*(G101+K97))+(H98*(H101+K98))+(I99*(I101+K99))+(J100*(J101+K100)))</f>
        <v>24817827050.360157</v>
      </c>
      <c r="P96" s="91"/>
      <c r="Q96" s="16" t="s">
        <v>3</v>
      </c>
      <c r="R96" s="60">
        <f t="shared" si="92"/>
        <v>2.8712631082093618E-3</v>
      </c>
      <c r="S96" s="60">
        <f t="shared" si="89"/>
        <v>0</v>
      </c>
      <c r="T96" s="60">
        <f t="shared" si="89"/>
        <v>7.2204489716430285E-7</v>
      </c>
      <c r="U96" s="59">
        <f t="shared" si="89"/>
        <v>0.11543981611373158</v>
      </c>
      <c r="V96" s="60">
        <f t="shared" si="89"/>
        <v>3.0480609587435926E-4</v>
      </c>
      <c r="W96" s="60">
        <f t="shared" si="89"/>
        <v>3.4723139104631323E-3</v>
      </c>
      <c r="X96" s="60">
        <f t="shared" si="89"/>
        <v>0</v>
      </c>
      <c r="Y96" s="60">
        <f t="shared" si="89"/>
        <v>0</v>
      </c>
      <c r="Z96" s="58">
        <f t="shared" si="93"/>
        <v>0.12208892127317558</v>
      </c>
      <c r="AB96" s="42" t="s">
        <v>48</v>
      </c>
      <c r="AC96">
        <f>1/K101*(C93+D94+E95+F96+G97+H98+I99+J100)</f>
        <v>0.9799392203235423</v>
      </c>
      <c r="AE96" s="7">
        <f t="shared" si="94"/>
        <v>46476.99</v>
      </c>
      <c r="AF96" s="7">
        <f t="shared" si="95"/>
        <v>29061.404999999999</v>
      </c>
      <c r="AG96" s="7">
        <f t="shared" si="96"/>
        <v>69707.542499999996</v>
      </c>
      <c r="AH96" s="7">
        <f t="shared" si="97"/>
        <v>52834.5</v>
      </c>
      <c r="AI96" s="7">
        <f t="shared" si="98"/>
        <v>123053.355</v>
      </c>
      <c r="AJ96" s="7">
        <f t="shared" si="99"/>
        <v>44332.222500000003</v>
      </c>
      <c r="AK96" s="7">
        <f t="shared" si="100"/>
        <v>28992.149999999998</v>
      </c>
      <c r="AL96" s="7">
        <f t="shared" si="101"/>
        <v>36722.834999999999</v>
      </c>
      <c r="AM96" s="7">
        <f t="shared" si="102"/>
        <v>431181.00000000006</v>
      </c>
      <c r="AO96" s="48">
        <f t="shared" si="103"/>
        <v>1352898869547.855</v>
      </c>
      <c r="AP96" s="48">
        <f t="shared" si="90"/>
        <v>0</v>
      </c>
      <c r="AQ96" s="48">
        <f t="shared" si="90"/>
        <v>765314783.31881571</v>
      </c>
      <c r="AR96" s="48">
        <f t="shared" si="90"/>
        <v>70292207920532.813</v>
      </c>
      <c r="AS96" s="48">
        <f t="shared" si="90"/>
        <v>1006762247152.066</v>
      </c>
      <c r="AT96" s="48">
        <f t="shared" si="90"/>
        <v>1488587417439.5288</v>
      </c>
      <c r="AU96" s="48">
        <f t="shared" si="90"/>
        <v>0</v>
      </c>
      <c r="AV96" s="48">
        <f t="shared" si="90"/>
        <v>0</v>
      </c>
    </row>
    <row r="97" spans="1:48" x14ac:dyDescent="0.35">
      <c r="A97" s="91"/>
      <c r="B97" s="16" t="s">
        <v>10</v>
      </c>
      <c r="C97" s="50">
        <v>9.6974999999999998</v>
      </c>
      <c r="D97" s="50">
        <v>0</v>
      </c>
      <c r="E97" s="50">
        <v>0.20250000000000001</v>
      </c>
      <c r="F97" s="50">
        <v>85.567499999999995</v>
      </c>
      <c r="G97" s="49">
        <v>94980.645000000004</v>
      </c>
      <c r="H97" s="50">
        <v>788.60249999999996</v>
      </c>
      <c r="I97" s="50">
        <v>0</v>
      </c>
      <c r="J97" s="50">
        <v>4.1849999999999996</v>
      </c>
      <c r="K97" s="56">
        <f t="shared" si="91"/>
        <v>95868.9</v>
      </c>
      <c r="L97" s="30">
        <f>G97/K97</f>
        <v>0.99073469081214038</v>
      </c>
      <c r="M97" s="43" t="s">
        <v>55</v>
      </c>
      <c r="N97">
        <f>(1/K101)*((AC96*(1-AC96))/((1-AC97)*(1-AC97)))+((2*(1-AC96))*(2*AC96*AC97-AC98))/((1-AC97)*(1-AC97)*(1-AC97))+(((1-AC96)*(1-AC96))*(AC99-4*(AC97*AC97)))/((1-AC97)*(1-AC97)*(1-AC97)*(1-AC97))</f>
        <v>-8.239038005612659E-4</v>
      </c>
      <c r="P97" s="91"/>
      <c r="Q97" s="16" t="s">
        <v>10</v>
      </c>
      <c r="R97" s="60">
        <f t="shared" si="92"/>
        <v>4.4457335811116359E-5</v>
      </c>
      <c r="S97" s="60">
        <f t="shared" si="89"/>
        <v>0</v>
      </c>
      <c r="T97" s="60">
        <f t="shared" si="89"/>
        <v>9.2834343921124652E-7</v>
      </c>
      <c r="U97" s="60">
        <f t="shared" si="89"/>
        <v>3.9227667770226334E-4</v>
      </c>
      <c r="V97" s="59">
        <f t="shared" si="89"/>
        <v>0.43543041302618513</v>
      </c>
      <c r="W97" s="60">
        <f t="shared" si="89"/>
        <v>3.6152788001016642E-3</v>
      </c>
      <c r="X97" s="60">
        <f t="shared" si="89"/>
        <v>0</v>
      </c>
      <c r="Y97" s="60">
        <f t="shared" si="89"/>
        <v>1.9185764410365759E-5</v>
      </c>
      <c r="Z97" s="58">
        <f t="shared" si="93"/>
        <v>0.43950253994764971</v>
      </c>
      <c r="AB97" s="42" t="s">
        <v>45</v>
      </c>
      <c r="AC97" s="44">
        <f>(1/(K101*K101))*N94</f>
        <v>0.26386730327162428</v>
      </c>
      <c r="AE97" s="7">
        <f t="shared" si="94"/>
        <v>115714.575</v>
      </c>
      <c r="AF97" s="7">
        <f t="shared" si="95"/>
        <v>98298.989999999991</v>
      </c>
      <c r="AG97" s="7">
        <f t="shared" si="96"/>
        <v>138945.1275</v>
      </c>
      <c r="AH97" s="7">
        <f t="shared" si="97"/>
        <v>122072.08499999999</v>
      </c>
      <c r="AI97" s="7">
        <f t="shared" si="98"/>
        <v>192290.94</v>
      </c>
      <c r="AJ97" s="7">
        <f t="shared" si="99"/>
        <v>113569.8075</v>
      </c>
      <c r="AK97" s="7">
        <f t="shared" si="100"/>
        <v>98229.735000000001</v>
      </c>
      <c r="AL97" s="7">
        <f t="shared" si="101"/>
        <v>105960.42</v>
      </c>
      <c r="AM97" s="7">
        <f t="shared" si="102"/>
        <v>985081.68</v>
      </c>
      <c r="AO97" s="48">
        <f t="shared" si="103"/>
        <v>129848195156.90848</v>
      </c>
      <c r="AP97" s="48">
        <f t="shared" si="90"/>
        <v>0</v>
      </c>
      <c r="AQ97" s="48">
        <f t="shared" si="90"/>
        <v>3909414062.3382297</v>
      </c>
      <c r="AR97" s="48">
        <f t="shared" si="90"/>
        <v>1275092139139.8342</v>
      </c>
      <c r="AS97" s="48">
        <f t="shared" si="90"/>
        <v>3511985865860436.5</v>
      </c>
      <c r="AT97" s="48">
        <f t="shared" si="90"/>
        <v>10171474832320.891</v>
      </c>
      <c r="AU97" s="48">
        <f t="shared" si="90"/>
        <v>0</v>
      </c>
      <c r="AV97" s="48">
        <f t="shared" si="90"/>
        <v>46987550388.522224</v>
      </c>
    </row>
    <row r="98" spans="1:48" x14ac:dyDescent="0.35">
      <c r="A98" s="91"/>
      <c r="B98" s="15" t="s">
        <v>13</v>
      </c>
      <c r="C98" s="50">
        <v>14.984999999999999</v>
      </c>
      <c r="D98" s="50">
        <v>1.125</v>
      </c>
      <c r="E98" s="50">
        <v>67.522499999999994</v>
      </c>
      <c r="F98" s="50">
        <v>261.74250000000001</v>
      </c>
      <c r="G98" s="50">
        <v>72.584999999999994</v>
      </c>
      <c r="H98" s="49">
        <v>17745.03</v>
      </c>
      <c r="I98" s="50">
        <v>0</v>
      </c>
      <c r="J98" s="50">
        <v>0</v>
      </c>
      <c r="K98" s="56">
        <f t="shared" si="91"/>
        <v>18162.989999999998</v>
      </c>
      <c r="L98" s="30">
        <f>H98/K98</f>
        <v>0.97698837030687136</v>
      </c>
      <c r="N98">
        <f>N97*-1</f>
        <v>8.239038005612659E-4</v>
      </c>
      <c r="P98" s="91"/>
      <c r="Q98" s="15" t="s">
        <v>13</v>
      </c>
      <c r="R98" s="60">
        <f t="shared" si="92"/>
        <v>6.8697414501632233E-5</v>
      </c>
      <c r="S98" s="60">
        <f t="shared" si="89"/>
        <v>5.1574635511735916E-6</v>
      </c>
      <c r="T98" s="60">
        <f t="shared" si="89"/>
        <v>3.0955096234143892E-4</v>
      </c>
      <c r="U98" s="60">
        <f t="shared" si="89"/>
        <v>1.1999354698160479E-3</v>
      </c>
      <c r="V98" s="60">
        <f t="shared" si="89"/>
        <v>3.3275954832172008E-4</v>
      </c>
      <c r="W98" s="59">
        <f t="shared" si="89"/>
        <v>8.135052927953948E-2</v>
      </c>
      <c r="X98" s="60">
        <f t="shared" si="89"/>
        <v>0</v>
      </c>
      <c r="Y98" s="60">
        <f t="shared" si="89"/>
        <v>0</v>
      </c>
      <c r="Z98" s="58">
        <f t="shared" si="93"/>
        <v>8.3266630138071493E-2</v>
      </c>
      <c r="AB98" s="42" t="s">
        <v>46</v>
      </c>
      <c r="AC98">
        <f>(1/(K101*K101))*((C93*(C101+K93))+(D94*(D101+K94))+(E95*(E101+K95))+(F96*(F101+K96))+(G97*(G101+K97))+(H98*(H101+K98))+(I99*(I101+K99))+(J100*(J101+K100)))</f>
        <v>0.52159214646435481</v>
      </c>
      <c r="AE98" s="7">
        <f t="shared" si="94"/>
        <v>38008.664999999994</v>
      </c>
      <c r="AF98" s="7">
        <f t="shared" si="95"/>
        <v>20593.079999999998</v>
      </c>
      <c r="AG98" s="7">
        <f t="shared" si="96"/>
        <v>61239.217499999999</v>
      </c>
      <c r="AH98" s="7">
        <f t="shared" si="97"/>
        <v>44366.175000000003</v>
      </c>
      <c r="AI98" s="7">
        <f t="shared" si="98"/>
        <v>114585.03</v>
      </c>
      <c r="AJ98" s="7">
        <f t="shared" si="99"/>
        <v>35863.897499999999</v>
      </c>
      <c r="AK98" s="7">
        <f t="shared" si="100"/>
        <v>20523.824999999997</v>
      </c>
      <c r="AL98" s="7">
        <f t="shared" si="101"/>
        <v>28254.51</v>
      </c>
      <c r="AM98" s="7">
        <f t="shared" si="102"/>
        <v>363434.4</v>
      </c>
      <c r="AO98" s="48">
        <f t="shared" si="103"/>
        <v>21648209347.007133</v>
      </c>
      <c r="AP98" s="48">
        <f t="shared" si="90"/>
        <v>477084311.87219989</v>
      </c>
      <c r="AQ98" s="48">
        <f t="shared" si="90"/>
        <v>253225699240.43091</v>
      </c>
      <c r="AR98" s="48">
        <f t="shared" si="90"/>
        <v>515202808790.06018</v>
      </c>
      <c r="AS98" s="48">
        <f t="shared" si="90"/>
        <v>953021386730.82385</v>
      </c>
      <c r="AT98" s="48">
        <f t="shared" si="90"/>
        <v>22823997294911.348</v>
      </c>
      <c r="AU98" s="48">
        <f t="shared" si="90"/>
        <v>0</v>
      </c>
      <c r="AV98" s="48">
        <f t="shared" si="90"/>
        <v>0</v>
      </c>
    </row>
    <row r="99" spans="1:48" x14ac:dyDescent="0.35">
      <c r="A99" s="91"/>
      <c r="B99" s="16" t="s">
        <v>1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49">
        <v>2360.835</v>
      </c>
      <c r="J99" s="50">
        <v>0</v>
      </c>
      <c r="K99" s="56">
        <f t="shared" si="91"/>
        <v>2360.835</v>
      </c>
      <c r="L99" s="30">
        <f>I99/K99</f>
        <v>1</v>
      </c>
      <c r="M99" s="43" t="s">
        <v>57</v>
      </c>
      <c r="N99">
        <f>SQRT(N98)</f>
        <v>2.8703724506782494E-2</v>
      </c>
      <c r="P99" s="91"/>
      <c r="Q99" s="16" t="s">
        <v>1</v>
      </c>
      <c r="R99" s="60">
        <f t="shared" si="92"/>
        <v>0</v>
      </c>
      <c r="S99" s="60">
        <f t="shared" si="89"/>
        <v>0</v>
      </c>
      <c r="T99" s="60">
        <f t="shared" si="89"/>
        <v>0</v>
      </c>
      <c r="U99" s="60">
        <f t="shared" si="89"/>
        <v>0</v>
      </c>
      <c r="V99" s="60">
        <f t="shared" si="89"/>
        <v>0</v>
      </c>
      <c r="W99" s="60">
        <f t="shared" si="89"/>
        <v>0</v>
      </c>
      <c r="X99" s="59">
        <f t="shared" si="89"/>
        <v>1.0823040411408805E-2</v>
      </c>
      <c r="Y99" s="60">
        <f t="shared" si="89"/>
        <v>0</v>
      </c>
      <c r="Z99" s="58">
        <f t="shared" si="93"/>
        <v>1.0823040411408805E-2</v>
      </c>
      <c r="AB99" s="42" t="s">
        <v>47</v>
      </c>
      <c r="AC99" s="45">
        <f>(1/(K101*K101*K101))*AO93</f>
        <v>3.3701490895087284E-3</v>
      </c>
      <c r="AE99" s="7">
        <f t="shared" si="94"/>
        <v>22206.51</v>
      </c>
      <c r="AF99" s="7">
        <f t="shared" si="95"/>
        <v>4790.9249999999993</v>
      </c>
      <c r="AG99" s="7">
        <f t="shared" si="96"/>
        <v>45437.0625</v>
      </c>
      <c r="AH99" s="7">
        <f t="shared" si="97"/>
        <v>28564.02</v>
      </c>
      <c r="AI99" s="7">
        <f t="shared" si="98"/>
        <v>98782.875</v>
      </c>
      <c r="AJ99" s="7">
        <f t="shared" si="99"/>
        <v>20061.7425</v>
      </c>
      <c r="AK99" s="7">
        <f t="shared" si="100"/>
        <v>4721.67</v>
      </c>
      <c r="AL99" s="7">
        <f t="shared" si="101"/>
        <v>12452.355</v>
      </c>
      <c r="AM99" s="7">
        <f t="shared" si="102"/>
        <v>237017.16000000003</v>
      </c>
      <c r="AO99" s="48">
        <f t="shared" si="103"/>
        <v>0</v>
      </c>
      <c r="AP99" s="48">
        <f t="shared" si="90"/>
        <v>0</v>
      </c>
      <c r="AQ99" s="48">
        <f t="shared" si="90"/>
        <v>0</v>
      </c>
      <c r="AR99" s="48">
        <f t="shared" si="90"/>
        <v>0</v>
      </c>
      <c r="AS99" s="48">
        <f t="shared" si="90"/>
        <v>0</v>
      </c>
      <c r="AT99" s="48">
        <f t="shared" si="90"/>
        <v>0</v>
      </c>
      <c r="AU99" s="48">
        <f t="shared" si="90"/>
        <v>52632851139.74073</v>
      </c>
      <c r="AV99" s="48">
        <f t="shared" si="90"/>
        <v>0</v>
      </c>
    </row>
    <row r="100" spans="1:48" x14ac:dyDescent="0.35">
      <c r="A100" s="91"/>
      <c r="B100" s="16" t="s">
        <v>2</v>
      </c>
      <c r="C100" s="50">
        <v>0</v>
      </c>
      <c r="D100" s="55">
        <v>0</v>
      </c>
      <c r="E100" s="51">
        <v>0</v>
      </c>
      <c r="F100" s="50">
        <v>0</v>
      </c>
      <c r="G100" s="50">
        <v>0</v>
      </c>
      <c r="H100" s="50">
        <v>0.81</v>
      </c>
      <c r="I100" s="50">
        <v>0</v>
      </c>
      <c r="J100" s="49">
        <v>8169.9750000000004</v>
      </c>
      <c r="K100" s="56">
        <f t="shared" si="91"/>
        <v>8170.7850000000008</v>
      </c>
      <c r="L100" s="30">
        <f>J100/K100</f>
        <v>0.99990086631823005</v>
      </c>
      <c r="P100" s="91"/>
      <c r="Q100" s="16" t="s">
        <v>2</v>
      </c>
      <c r="R100" s="60">
        <f t="shared" si="92"/>
        <v>0</v>
      </c>
      <c r="S100" s="60">
        <f t="shared" si="89"/>
        <v>0</v>
      </c>
      <c r="T100" s="60">
        <f t="shared" si="89"/>
        <v>0</v>
      </c>
      <c r="U100" s="60">
        <f t="shared" si="89"/>
        <v>0</v>
      </c>
      <c r="V100" s="60">
        <f t="shared" si="89"/>
        <v>0</v>
      </c>
      <c r="W100" s="60">
        <f t="shared" si="89"/>
        <v>3.7133737568449861E-6</v>
      </c>
      <c r="X100" s="60">
        <f t="shared" si="89"/>
        <v>0</v>
      </c>
      <c r="Y100" s="59">
        <f t="shared" si="89"/>
        <v>3.745453180133286E-2</v>
      </c>
      <c r="Z100" s="58">
        <f>SUM(R100:Y100)</f>
        <v>3.7458245175089708E-2</v>
      </c>
      <c r="AB100" s="42" t="s">
        <v>56</v>
      </c>
      <c r="AC100">
        <f>AC95/N99</f>
        <v>15.754213836376554</v>
      </c>
      <c r="AE100" s="7">
        <f t="shared" si="94"/>
        <v>28016.46</v>
      </c>
      <c r="AF100" s="7">
        <f t="shared" si="95"/>
        <v>10600.875</v>
      </c>
      <c r="AG100" s="7">
        <f t="shared" si="96"/>
        <v>51247.012500000004</v>
      </c>
      <c r="AH100" s="7">
        <f t="shared" si="97"/>
        <v>34373.97</v>
      </c>
      <c r="AI100" s="7">
        <f t="shared" si="98"/>
        <v>104592.825</v>
      </c>
      <c r="AJ100" s="7">
        <f t="shared" si="99"/>
        <v>25871.692500000001</v>
      </c>
      <c r="AK100" s="7">
        <f t="shared" si="100"/>
        <v>10531.62</v>
      </c>
      <c r="AL100" s="7">
        <f t="shared" si="101"/>
        <v>18262.305</v>
      </c>
      <c r="AM100" s="7">
        <f t="shared" si="102"/>
        <v>283496.76</v>
      </c>
      <c r="AO100" s="48">
        <f t="shared" si="103"/>
        <v>0</v>
      </c>
      <c r="AP100" s="48">
        <f t="shared" si="90"/>
        <v>0</v>
      </c>
      <c r="AQ100" s="48">
        <f t="shared" si="90"/>
        <v>0</v>
      </c>
      <c r="AR100" s="48">
        <f t="shared" si="90"/>
        <v>0</v>
      </c>
      <c r="AS100" s="48">
        <f t="shared" si="90"/>
        <v>0</v>
      </c>
      <c r="AT100" s="48">
        <f t="shared" si="90"/>
        <v>542169022.97979069</v>
      </c>
      <c r="AU100" s="48">
        <f t="shared" si="90"/>
        <v>0</v>
      </c>
      <c r="AV100" s="48">
        <f t="shared" si="90"/>
        <v>2724782936774.8169</v>
      </c>
    </row>
    <row r="101" spans="1:48" x14ac:dyDescent="0.35">
      <c r="A101" s="85"/>
      <c r="B101" s="4" t="s">
        <v>25</v>
      </c>
      <c r="C101" s="50">
        <f>SUM(C93:C100)</f>
        <v>21198.172500000001</v>
      </c>
      <c r="D101" s="50">
        <f t="shared" ref="D101:H101" si="104">SUM(D93:D100)</f>
        <v>2413.395</v>
      </c>
      <c r="E101" s="50">
        <f t="shared" si="104"/>
        <v>42447.15</v>
      </c>
      <c r="F101" s="50">
        <f t="shared" si="104"/>
        <v>25918.942500000001</v>
      </c>
      <c r="G101" s="50">
        <f t="shared" si="104"/>
        <v>95320.462500000009</v>
      </c>
      <c r="H101" s="50">
        <f t="shared" si="104"/>
        <v>19947.982500000002</v>
      </c>
      <c r="I101" s="50">
        <f>SUM(I93:I100)</f>
        <v>2360.835</v>
      </c>
      <c r="J101" s="50">
        <f t="shared" ref="J101" si="105">SUM(J93:J100)</f>
        <v>8523.5400000000009</v>
      </c>
      <c r="K101" s="57">
        <f>SUM(K93:K100)</f>
        <v>218130.47999999998</v>
      </c>
      <c r="L101" s="35"/>
      <c r="P101" s="85"/>
      <c r="Q101" s="4" t="s">
        <v>25</v>
      </c>
      <c r="R101" s="58">
        <f>SUM(R93:R100)</f>
        <v>9.7181157351324765E-2</v>
      </c>
      <c r="S101" s="58">
        <f t="shared" ref="S101:Z101" si="106">SUM(S93:S100)</f>
        <v>1.1063997108519635E-2</v>
      </c>
      <c r="T101" s="58">
        <f t="shared" si="106"/>
        <v>0.19459522575662058</v>
      </c>
      <c r="U101" s="58">
        <f t="shared" si="106"/>
        <v>0.11882311220330145</v>
      </c>
      <c r="V101" s="58">
        <f t="shared" si="106"/>
        <v>0.43698827646645266</v>
      </c>
      <c r="W101" s="58">
        <f t="shared" si="106"/>
        <v>9.1449771256176593E-2</v>
      </c>
      <c r="X101" s="58">
        <f t="shared" si="106"/>
        <v>1.0823040411408805E-2</v>
      </c>
      <c r="Y101" s="58">
        <f t="shared" si="106"/>
        <v>3.9075419446195699E-2</v>
      </c>
      <c r="Z101" s="61">
        <f t="shared" si="106"/>
        <v>0.99999999999999989</v>
      </c>
    </row>
    <row r="102" spans="1:48" x14ac:dyDescent="0.35">
      <c r="A102" s="92" t="s">
        <v>35</v>
      </c>
      <c r="B102" s="93"/>
      <c r="C102" s="30">
        <f>C93/C101</f>
        <v>0.96827438780394859</v>
      </c>
      <c r="D102" s="30">
        <f>D94/D101</f>
        <v>0.99953385169025377</v>
      </c>
      <c r="E102" s="30">
        <f>E95/E101</f>
        <v>0.99840077602383204</v>
      </c>
      <c r="F102" s="30">
        <f>F96/F101</f>
        <v>0.97152661610326119</v>
      </c>
      <c r="G102" s="30">
        <f>G97/G101</f>
        <v>0.99643499946299563</v>
      </c>
      <c r="H102" s="30">
        <f>H98/H101</f>
        <v>0.88956514775366369</v>
      </c>
      <c r="I102" s="30">
        <f>I99/I101</f>
        <v>1</v>
      </c>
      <c r="J102" s="30">
        <f>J100/J101</f>
        <v>0.95851899562857679</v>
      </c>
      <c r="K102" s="34"/>
      <c r="L102" s="35"/>
    </row>
    <row r="103" spans="1:48" ht="18.5" x14ac:dyDescent="0.45">
      <c r="A103" s="25"/>
      <c r="B103" s="26"/>
      <c r="C103" s="17"/>
      <c r="D103" s="17"/>
      <c r="E103" s="17"/>
      <c r="F103" s="17"/>
      <c r="G103" s="17"/>
      <c r="H103" s="17"/>
      <c r="I103" s="17"/>
      <c r="J103" s="17"/>
      <c r="K103" s="17"/>
      <c r="L103" s="36" t="s">
        <v>37</v>
      </c>
      <c r="M103" s="39">
        <f>(C93+D94+E95+F96+G97+H98+I99+J100)/K101</f>
        <v>0.9799392203235423</v>
      </c>
    </row>
    <row r="104" spans="1:48" ht="21" x14ac:dyDescent="0.5">
      <c r="B104" s="23" t="s">
        <v>89</v>
      </c>
      <c r="L104" s="3"/>
    </row>
    <row r="105" spans="1:48" x14ac:dyDescent="0.35">
      <c r="L105" s="3"/>
    </row>
    <row r="106" spans="1:48" x14ac:dyDescent="0.35">
      <c r="L106" s="3"/>
    </row>
  </sheetData>
  <mergeCells count="61">
    <mergeCell ref="AE92:AM92"/>
    <mergeCell ref="AO92:AV92"/>
    <mergeCell ref="A93:A101"/>
    <mergeCell ref="P93:P101"/>
    <mergeCell ref="A102:B102"/>
    <mergeCell ref="A91:A92"/>
    <mergeCell ref="B91:K91"/>
    <mergeCell ref="L91:L92"/>
    <mergeCell ref="P91:P92"/>
    <mergeCell ref="Q91:Z91"/>
    <mergeCell ref="AE77:AM77"/>
    <mergeCell ref="AO77:AV77"/>
    <mergeCell ref="A78:A86"/>
    <mergeCell ref="P78:P86"/>
    <mergeCell ref="A87:B87"/>
    <mergeCell ref="A76:A77"/>
    <mergeCell ref="B76:K76"/>
    <mergeCell ref="L76:L77"/>
    <mergeCell ref="P76:P77"/>
    <mergeCell ref="Q76:Z76"/>
    <mergeCell ref="AE62:AM62"/>
    <mergeCell ref="AO62:AV62"/>
    <mergeCell ref="A63:A71"/>
    <mergeCell ref="P63:P71"/>
    <mergeCell ref="A72:B72"/>
    <mergeCell ref="A61:A62"/>
    <mergeCell ref="B61:K61"/>
    <mergeCell ref="L61:L62"/>
    <mergeCell ref="P61:P62"/>
    <mergeCell ref="Q61:Z61"/>
    <mergeCell ref="AE45:AM45"/>
    <mergeCell ref="AO45:AV45"/>
    <mergeCell ref="A46:A54"/>
    <mergeCell ref="P46:P54"/>
    <mergeCell ref="A55:B55"/>
    <mergeCell ref="A44:A45"/>
    <mergeCell ref="B44:K44"/>
    <mergeCell ref="L44:L45"/>
    <mergeCell ref="P44:P45"/>
    <mergeCell ref="Q44:Z44"/>
    <mergeCell ref="AE30:AM30"/>
    <mergeCell ref="AO30:AV30"/>
    <mergeCell ref="A31:A39"/>
    <mergeCell ref="P31:P39"/>
    <mergeCell ref="A40:B40"/>
    <mergeCell ref="A29:A30"/>
    <mergeCell ref="B29:K29"/>
    <mergeCell ref="L29:L30"/>
    <mergeCell ref="P29:P30"/>
    <mergeCell ref="Q29:Z29"/>
    <mergeCell ref="AE15:AM15"/>
    <mergeCell ref="AO15:AV15"/>
    <mergeCell ref="A16:A24"/>
    <mergeCell ref="P16:P24"/>
    <mergeCell ref="A25:B25"/>
    <mergeCell ref="Q14:Z14"/>
    <mergeCell ref="A1:K1"/>
    <mergeCell ref="A14:A15"/>
    <mergeCell ref="B14:K14"/>
    <mergeCell ref="L14:L15"/>
    <mergeCell ref="P14:P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8"/>
  <sheetViews>
    <sheetView zoomScale="20" zoomScaleNormal="20" workbookViewId="0">
      <selection activeCell="BA52" sqref="BA52"/>
    </sheetView>
  </sheetViews>
  <sheetFormatPr defaultRowHeight="14.5" x14ac:dyDescent="0.35"/>
  <cols>
    <col min="1" max="1" width="20.36328125" customWidth="1"/>
    <col min="2" max="2" width="21.90625" customWidth="1"/>
    <col min="3" max="3" width="14.54296875" customWidth="1"/>
    <col min="4" max="4" width="15.54296875" customWidth="1"/>
    <col min="5" max="5" width="12.08984375" customWidth="1"/>
    <col min="6" max="6" width="16.90625" customWidth="1"/>
    <col min="7" max="7" width="15" bestFit="1" customWidth="1"/>
    <col min="8" max="8" width="12.54296875" customWidth="1"/>
    <col min="9" max="10" width="13.6328125" bestFit="1" customWidth="1"/>
    <col min="11" max="11" width="13" customWidth="1"/>
    <col min="12" max="12" width="16.453125" style="3" customWidth="1"/>
    <col min="13" max="13" width="19.36328125" customWidth="1"/>
    <col min="14" max="14" width="24.36328125" customWidth="1"/>
    <col min="15" max="16" width="10" customWidth="1"/>
    <col min="17" max="17" width="20.1796875" bestFit="1" customWidth="1"/>
    <col min="18" max="23" width="11.6328125" bestFit="1" customWidth="1"/>
    <col min="24" max="24" width="13.36328125" bestFit="1" customWidth="1"/>
    <col min="25" max="25" width="11.6328125" bestFit="1" customWidth="1"/>
    <col min="26" max="26" width="12" customWidth="1"/>
    <col min="28" max="28" width="10" customWidth="1"/>
    <col min="29" max="29" width="11.6328125" customWidth="1"/>
    <col min="31" max="31" width="15.36328125" customWidth="1"/>
    <col min="39" max="39" width="14.1796875" customWidth="1"/>
    <col min="41" max="42" width="26.36328125" customWidth="1"/>
    <col min="43" max="44" width="27.6328125" customWidth="1"/>
    <col min="45" max="45" width="29.6328125" customWidth="1"/>
    <col min="46" max="46" width="28.81640625" customWidth="1"/>
    <col min="47" max="48" width="26.36328125" customWidth="1"/>
  </cols>
  <sheetData>
    <row r="1" spans="1:49" ht="21" x14ac:dyDescent="0.5">
      <c r="A1" s="83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3" spans="1:49" x14ac:dyDescent="0.35">
      <c r="A3" s="4" t="s">
        <v>4</v>
      </c>
      <c r="B3" s="5" t="s">
        <v>5</v>
      </c>
      <c r="C3" s="5">
        <v>2004</v>
      </c>
      <c r="D3" s="5" t="s">
        <v>6</v>
      </c>
      <c r="E3" s="5" t="s">
        <v>7</v>
      </c>
      <c r="F3" s="68" t="s">
        <v>83</v>
      </c>
    </row>
    <row r="4" spans="1:49" x14ac:dyDescent="0.35">
      <c r="A4" s="4" t="s">
        <v>8</v>
      </c>
      <c r="B4" s="48">
        <v>804886</v>
      </c>
      <c r="C4" s="48">
        <v>870836</v>
      </c>
      <c r="D4" s="48">
        <v>933534</v>
      </c>
      <c r="E4" s="48">
        <v>919005</v>
      </c>
      <c r="F4" s="72">
        <v>1004868</v>
      </c>
    </row>
    <row r="5" spans="1:49" x14ac:dyDescent="0.35">
      <c r="A5" s="9" t="s">
        <v>0</v>
      </c>
      <c r="B5" s="48">
        <v>177636</v>
      </c>
      <c r="C5" s="48">
        <v>108042</v>
      </c>
      <c r="D5" s="48">
        <v>107485</v>
      </c>
      <c r="E5" s="48">
        <v>107351</v>
      </c>
      <c r="F5" s="72">
        <v>142019</v>
      </c>
    </row>
    <row r="6" spans="1:49" x14ac:dyDescent="0.35">
      <c r="A6" s="9" t="s">
        <v>11</v>
      </c>
      <c r="B6" s="48">
        <v>1585162</v>
      </c>
      <c r="C6" s="48">
        <v>1917923</v>
      </c>
      <c r="D6" s="48">
        <v>1916375</v>
      </c>
      <c r="E6" s="48">
        <v>1889442</v>
      </c>
      <c r="F6" s="72">
        <v>2204467</v>
      </c>
    </row>
    <row r="7" spans="1:49" x14ac:dyDescent="0.35">
      <c r="A7" s="9" t="s">
        <v>3</v>
      </c>
      <c r="B7" s="48">
        <v>792714</v>
      </c>
      <c r="C7" s="48">
        <v>1172380</v>
      </c>
      <c r="D7" s="48">
        <v>1190277</v>
      </c>
      <c r="E7" s="48">
        <v>1155120</v>
      </c>
      <c r="F7" s="72">
        <v>557342</v>
      </c>
    </row>
    <row r="8" spans="1:49" x14ac:dyDescent="0.35">
      <c r="A8" s="9" t="s">
        <v>10</v>
      </c>
      <c r="B8" s="48">
        <v>5305159</v>
      </c>
      <c r="C8" s="48">
        <v>4285684</v>
      </c>
      <c r="D8" s="48">
        <v>4257329</v>
      </c>
      <c r="E8" s="48">
        <v>4236304</v>
      </c>
      <c r="F8" s="72">
        <v>4480137</v>
      </c>
    </row>
    <row r="9" spans="1:49" x14ac:dyDescent="0.35">
      <c r="A9" s="4" t="s">
        <v>13</v>
      </c>
      <c r="B9" s="48">
        <v>604017</v>
      </c>
      <c r="C9" s="48">
        <v>790518</v>
      </c>
      <c r="D9" s="48">
        <v>809128</v>
      </c>
      <c r="E9" s="48">
        <v>885699</v>
      </c>
      <c r="F9" s="72">
        <v>1043897</v>
      </c>
    </row>
    <row r="10" spans="1:49" x14ac:dyDescent="0.35">
      <c r="A10" s="9" t="s">
        <v>1</v>
      </c>
      <c r="B10" s="48">
        <v>47344</v>
      </c>
      <c r="C10" s="48">
        <v>94919</v>
      </c>
      <c r="D10" s="48">
        <v>85674</v>
      </c>
      <c r="E10" s="48">
        <v>83757</v>
      </c>
      <c r="F10" s="72">
        <v>89978</v>
      </c>
    </row>
    <row r="11" spans="1:49" x14ac:dyDescent="0.35">
      <c r="A11" s="9" t="s">
        <v>2</v>
      </c>
      <c r="B11" s="48">
        <v>295765</v>
      </c>
      <c r="C11" s="48">
        <v>416143</v>
      </c>
      <c r="D11" s="48">
        <v>312853</v>
      </c>
      <c r="E11" s="48">
        <v>327661</v>
      </c>
      <c r="F11" s="72">
        <v>151811</v>
      </c>
    </row>
    <row r="12" spans="1:49" x14ac:dyDescent="0.35">
      <c r="B12" s="48">
        <f>SUM(B4:B11)</f>
        <v>9612683</v>
      </c>
      <c r="C12" s="48">
        <f>SUM(C4:C11)</f>
        <v>9656445</v>
      </c>
      <c r="D12" s="48">
        <f>SUM(D4:D11)</f>
        <v>9612655</v>
      </c>
      <c r="E12" s="48">
        <f t="shared" ref="E12" si="0">SUM(E4:E11)</f>
        <v>9604339</v>
      </c>
      <c r="F12" s="72">
        <f>SUM(F4:F11)</f>
        <v>9674519</v>
      </c>
    </row>
    <row r="14" spans="1:49" x14ac:dyDescent="0.35">
      <c r="A14" s="84" t="s">
        <v>21</v>
      </c>
      <c r="B14" s="80">
        <v>2009</v>
      </c>
      <c r="C14" s="81"/>
      <c r="D14" s="81"/>
      <c r="E14" s="81"/>
      <c r="F14" s="81"/>
      <c r="G14" s="81"/>
      <c r="H14" s="81"/>
      <c r="I14" s="81"/>
      <c r="J14" s="81"/>
      <c r="K14" s="82"/>
      <c r="L14" s="86" t="s">
        <v>36</v>
      </c>
      <c r="P14" s="87" t="s">
        <v>21</v>
      </c>
      <c r="Q14" s="80">
        <v>2009</v>
      </c>
      <c r="R14" s="81"/>
      <c r="S14" s="81"/>
      <c r="T14" s="81"/>
      <c r="U14" s="81"/>
      <c r="V14" s="81"/>
      <c r="W14" s="81"/>
      <c r="X14" s="81"/>
      <c r="Y14" s="81"/>
      <c r="Z14" s="82"/>
    </row>
    <row r="15" spans="1:49" x14ac:dyDescent="0.35">
      <c r="A15" s="85"/>
      <c r="B15" s="7"/>
      <c r="C15" s="7" t="s">
        <v>8</v>
      </c>
      <c r="D15" s="7" t="s">
        <v>0</v>
      </c>
      <c r="E15" s="7" t="s">
        <v>11</v>
      </c>
      <c r="F15" s="7" t="s">
        <v>3</v>
      </c>
      <c r="G15" s="7" t="s">
        <v>10</v>
      </c>
      <c r="H15" s="7" t="s">
        <v>19</v>
      </c>
      <c r="I15" s="7" t="s">
        <v>20</v>
      </c>
      <c r="J15" s="7" t="s">
        <v>2</v>
      </c>
      <c r="K15" s="20" t="s">
        <v>23</v>
      </c>
      <c r="L15" s="86"/>
      <c r="P15" s="88"/>
      <c r="Q15" s="7"/>
      <c r="R15" s="7" t="s">
        <v>8</v>
      </c>
      <c r="S15" s="7" t="s">
        <v>0</v>
      </c>
      <c r="T15" s="7" t="s">
        <v>11</v>
      </c>
      <c r="U15" s="7" t="s">
        <v>3</v>
      </c>
      <c r="V15" s="7" t="s">
        <v>10</v>
      </c>
      <c r="W15" s="7" t="s">
        <v>19</v>
      </c>
      <c r="X15" s="7" t="s">
        <v>20</v>
      </c>
      <c r="Y15" s="7" t="s">
        <v>2</v>
      </c>
      <c r="Z15" s="20" t="s">
        <v>23</v>
      </c>
      <c r="AE15" s="89" t="s">
        <v>53</v>
      </c>
      <c r="AF15" s="89"/>
      <c r="AG15" s="89"/>
      <c r="AH15" s="89"/>
      <c r="AI15" s="89"/>
      <c r="AJ15" s="89"/>
      <c r="AK15" s="89"/>
      <c r="AL15" s="89"/>
      <c r="AM15" s="89"/>
      <c r="AO15" s="90" t="s">
        <v>54</v>
      </c>
      <c r="AP15" s="90"/>
      <c r="AQ15" s="90"/>
      <c r="AR15" s="90"/>
      <c r="AS15" s="90"/>
      <c r="AT15" s="90"/>
      <c r="AU15" s="90"/>
      <c r="AV15" s="90"/>
    </row>
    <row r="16" spans="1:49" x14ac:dyDescent="0.35">
      <c r="A16" s="84">
        <v>1999</v>
      </c>
      <c r="B16" s="15" t="s">
        <v>8</v>
      </c>
      <c r="C16" s="49">
        <v>719848</v>
      </c>
      <c r="D16" s="50">
        <v>1400</v>
      </c>
      <c r="E16" s="50">
        <v>14717</v>
      </c>
      <c r="F16" s="50">
        <v>37760</v>
      </c>
      <c r="G16" s="50">
        <v>9083</v>
      </c>
      <c r="H16" s="50">
        <v>3571</v>
      </c>
      <c r="I16" s="50">
        <v>4887</v>
      </c>
      <c r="J16" s="50">
        <v>13615</v>
      </c>
      <c r="K16" s="50">
        <f>SUM(C16:J16)</f>
        <v>804881</v>
      </c>
      <c r="L16" s="54">
        <f>C16/K16</f>
        <v>0.89435332676507462</v>
      </c>
      <c r="M16" s="43" t="s">
        <v>50</v>
      </c>
      <c r="N16">
        <f>C16+D17+E18+F19+G20+H21+I22+J23</f>
        <v>7741965</v>
      </c>
      <c r="P16" s="84">
        <v>1999</v>
      </c>
      <c r="Q16" s="15" t="s">
        <v>8</v>
      </c>
      <c r="R16" s="59">
        <f>C16/$K$24</f>
        <v>7.4885442691385196E-2</v>
      </c>
      <c r="S16" s="60">
        <f t="shared" ref="S16:Y16" si="1">D16/$K$24</f>
        <v>1.4564132951392413E-4</v>
      </c>
      <c r="T16" s="60">
        <f t="shared" si="1"/>
        <v>1.5310024617545869E-3</v>
      </c>
      <c r="U16" s="60">
        <f t="shared" si="1"/>
        <v>3.9281547160326972E-3</v>
      </c>
      <c r="V16" s="60">
        <f t="shared" si="1"/>
        <v>9.4490013998212359E-4</v>
      </c>
      <c r="W16" s="60">
        <f t="shared" si="1"/>
        <v>3.7148941978158793E-4</v>
      </c>
      <c r="X16" s="60">
        <f t="shared" si="1"/>
        <v>5.0839226952467665E-4</v>
      </c>
      <c r="Y16" s="60">
        <f t="shared" si="1"/>
        <v>1.4163619295229123E-3</v>
      </c>
      <c r="Z16" s="58">
        <f>SUM(R16:Y16)</f>
        <v>8.3731384957497684E-2</v>
      </c>
      <c r="AB16" t="s">
        <v>42</v>
      </c>
      <c r="AC16">
        <f>R16+S17+T18+U19+V20+W21+X22+Y23</f>
        <v>0.80539291117876266</v>
      </c>
      <c r="AE16" s="7">
        <f>$C$24+K16</f>
        <v>1738415</v>
      </c>
      <c r="AF16" s="7">
        <f>$D$24+K16</f>
        <v>912366</v>
      </c>
      <c r="AG16" s="7">
        <f>$E$24+K16</f>
        <v>2721256</v>
      </c>
      <c r="AH16" s="7">
        <f>$F$24+K16</f>
        <v>1995159</v>
      </c>
      <c r="AI16" s="7">
        <f>$G$24+K16</f>
        <v>5062210</v>
      </c>
      <c r="AJ16" s="7">
        <f>$H$24+K16</f>
        <v>1614009</v>
      </c>
      <c r="AK16" s="7">
        <f>$I$24+K16</f>
        <v>890555</v>
      </c>
      <c r="AL16" s="7">
        <f>$J$24+K16</f>
        <v>1117734</v>
      </c>
      <c r="AM16" s="7">
        <f>SUM(AE16:AL16)</f>
        <v>16051704</v>
      </c>
      <c r="AO16" s="48">
        <f>C16*(AE16*AE16)</f>
        <v>2.1754430756217418E+18</v>
      </c>
      <c r="AP16" s="48">
        <f t="shared" ref="AP16:AV16" si="2">D16*(AF16*AF16)</f>
        <v>1165376405138400</v>
      </c>
      <c r="AQ16" s="48">
        <f t="shared" si="2"/>
        <v>1.0898283197947731E+17</v>
      </c>
      <c r="AR16" s="48">
        <f t="shared" si="2"/>
        <v>1.5030970027621056E+17</v>
      </c>
      <c r="AS16" s="48">
        <f t="shared" si="2"/>
        <v>2.3276068627388029E+17</v>
      </c>
      <c r="AT16" s="48">
        <f t="shared" si="2"/>
        <v>9302544460981252</v>
      </c>
      <c r="AU16" s="48">
        <f t="shared" si="2"/>
        <v>3875822072618175</v>
      </c>
      <c r="AV16" s="48">
        <f t="shared" si="2"/>
        <v>1.700961834810294E+16</v>
      </c>
      <c r="AW16" s="24"/>
    </row>
    <row r="17" spans="1:48" x14ac:dyDescent="0.35">
      <c r="A17" s="91"/>
      <c r="B17" s="16" t="s">
        <v>0</v>
      </c>
      <c r="C17" s="50">
        <v>60016</v>
      </c>
      <c r="D17" s="49">
        <v>77188</v>
      </c>
      <c r="E17" s="50">
        <v>7121</v>
      </c>
      <c r="F17" s="50">
        <v>30441</v>
      </c>
      <c r="G17" s="50">
        <v>595</v>
      </c>
      <c r="H17" s="50">
        <v>1963</v>
      </c>
      <c r="I17" s="50">
        <v>312</v>
      </c>
      <c r="J17" s="51">
        <v>0</v>
      </c>
      <c r="K17" s="50">
        <f t="shared" ref="K17:K23" si="3">SUM(C17:J17)</f>
        <v>177636</v>
      </c>
      <c r="L17" s="54">
        <f>D17/K17</f>
        <v>0.43452903690693329</v>
      </c>
      <c r="M17" s="43" t="s">
        <v>51</v>
      </c>
      <c r="N17" s="24">
        <f>C24*K16+D24*K17+E24*K18+F24*K19+G24*K20+H24*K21+I24*K22+J24*K23</f>
        <v>27922852849383</v>
      </c>
      <c r="P17" s="91"/>
      <c r="Q17" s="16" t="s">
        <v>0</v>
      </c>
      <c r="R17" s="60">
        <f t="shared" ref="R17:R23" si="4">C17/$K$24</f>
        <v>6.2434357372197656E-3</v>
      </c>
      <c r="S17" s="59">
        <f t="shared" ref="S17:S23" si="5">D17/$K$24</f>
        <v>8.0298306732291269E-3</v>
      </c>
      <c r="T17" s="60">
        <f t="shared" ref="T17:T23" si="6">E17/$K$24</f>
        <v>7.4079421962046702E-4</v>
      </c>
      <c r="U17" s="60">
        <f t="shared" ref="U17:U23" si="7">F17/$K$24</f>
        <v>3.1667626512381177E-3</v>
      </c>
      <c r="V17" s="60">
        <f t="shared" ref="V17:V23" si="8">G17/$K$24</f>
        <v>6.1897565043417756E-5</v>
      </c>
      <c r="W17" s="60">
        <f t="shared" ref="W17:W23" si="9">H17/$K$24</f>
        <v>2.0420994988273793E-4</v>
      </c>
      <c r="X17" s="60">
        <f t="shared" ref="X17:X23" si="10">I17/$K$24</f>
        <v>3.245721057738881E-5</v>
      </c>
      <c r="Y17" s="60">
        <f t="shared" ref="Y17:Y23" si="11">J17/$K$24</f>
        <v>0</v>
      </c>
      <c r="Z17" s="58">
        <f t="shared" ref="Z17:Z22" si="12">SUM(R17:Y17)</f>
        <v>1.8479388006811023E-2</v>
      </c>
      <c r="AB17" t="s">
        <v>43</v>
      </c>
      <c r="AC17">
        <f>R24*Z16+S24*Z17+T24*Z18+U24*Z19+V24*Z20+W24*Z21+X24*Z22+Y24*Z23</f>
        <v>0.30218505781825578</v>
      </c>
      <c r="AE17" s="7">
        <f t="shared" ref="AE17:AE23" si="13">$C$24+K17</f>
        <v>1111170</v>
      </c>
      <c r="AF17" s="7">
        <f t="shared" ref="AF17:AF23" si="14">$D$24+K17</f>
        <v>285121</v>
      </c>
      <c r="AG17" s="7">
        <f t="shared" ref="AG17:AG23" si="15">$E$24+K17</f>
        <v>2094011</v>
      </c>
      <c r="AH17" s="7">
        <f t="shared" ref="AH17:AH23" si="16">$F$24+K17</f>
        <v>1367914</v>
      </c>
      <c r="AI17" s="7">
        <f t="shared" ref="AI17:AI23" si="17">$G$24+K17</f>
        <v>4434965</v>
      </c>
      <c r="AJ17" s="7">
        <f t="shared" ref="AJ17:AJ23" si="18">$H$24+K17</f>
        <v>986764</v>
      </c>
      <c r="AK17" s="7">
        <f t="shared" ref="AK17:AK23" si="19">$I$24+K17</f>
        <v>263310</v>
      </c>
      <c r="AL17" s="7">
        <f t="shared" ref="AL17:AL23" si="20">$J$24+K17</f>
        <v>490489</v>
      </c>
      <c r="AM17" s="7">
        <f t="shared" ref="AM17:AM23" si="21">SUM(AE17:AL17)</f>
        <v>11033744</v>
      </c>
      <c r="AO17" s="48">
        <f t="shared" ref="AO17:AO23" si="22">C17*(AE17*AE17)</f>
        <v>7.41016813143024E+16</v>
      </c>
      <c r="AP17" s="48">
        <f t="shared" ref="AP17:AP23" si="23">D17*(AF17*AF17)</f>
        <v>6274920086469508</v>
      </c>
      <c r="AQ17" s="48">
        <f t="shared" ref="AQ17:AQ23" si="24">E17*(AG17*AG17)</f>
        <v>3.122474520708964E+16</v>
      </c>
      <c r="AR17" s="48">
        <f t="shared" ref="AR17:AR23" si="25">F17*(AH17*AH17)</f>
        <v>5.6960855563605632E+16</v>
      </c>
      <c r="AS17" s="48">
        <f t="shared" ref="AS17:AS23" si="26">G17*(AI17*AI17)</f>
        <v>1.1703004157978876E+16</v>
      </c>
      <c r="AT17" s="48">
        <f t="shared" ref="AT17:AT23" si="27">H17*(AJ17*AJ17)</f>
        <v>1911379365299248</v>
      </c>
      <c r="AU17" s="48">
        <f t="shared" ref="AU17:AU23" si="28">I17*(AK17*AK17)</f>
        <v>21631632703200</v>
      </c>
      <c r="AV17" s="48">
        <f t="shared" ref="AV17:AV23" si="29">J17*(AL17*AL17)</f>
        <v>0</v>
      </c>
    </row>
    <row r="18" spans="1:48" x14ac:dyDescent="0.35">
      <c r="A18" s="91"/>
      <c r="B18" s="16" t="s">
        <v>11</v>
      </c>
      <c r="C18" s="50">
        <v>57061</v>
      </c>
      <c r="D18" s="50">
        <v>102</v>
      </c>
      <c r="E18" s="49">
        <v>1386243</v>
      </c>
      <c r="F18" s="50">
        <v>48305</v>
      </c>
      <c r="G18" s="50">
        <v>31278</v>
      </c>
      <c r="H18" s="50">
        <v>50345</v>
      </c>
      <c r="I18" s="50">
        <v>11113</v>
      </c>
      <c r="J18" s="50">
        <v>712</v>
      </c>
      <c r="K18" s="50">
        <f t="shared" si="3"/>
        <v>1585159</v>
      </c>
      <c r="L18" s="54">
        <f>E18/K18</f>
        <v>0.87451353460441505</v>
      </c>
      <c r="M18" s="43"/>
      <c r="N18" s="24"/>
      <c r="P18" s="91"/>
      <c r="Q18" s="16" t="s">
        <v>11</v>
      </c>
      <c r="R18" s="60">
        <f t="shared" si="4"/>
        <v>5.9360285024243039E-3</v>
      </c>
      <c r="S18" s="60">
        <f t="shared" si="5"/>
        <v>1.0611011150300188E-5</v>
      </c>
      <c r="T18" s="59">
        <f t="shared" si="6"/>
        <v>0.14421019539240768</v>
      </c>
      <c r="U18" s="60">
        <f t="shared" si="7"/>
        <v>5.0251460158357896E-3</v>
      </c>
      <c r="V18" s="60">
        <f t="shared" si="8"/>
        <v>3.2538353603832281E-3</v>
      </c>
      <c r="W18" s="60">
        <f t="shared" si="9"/>
        <v>5.2373662388417938E-3</v>
      </c>
      <c r="X18" s="60">
        <f t="shared" si="10"/>
        <v>1.1560800677773136E-3</v>
      </c>
      <c r="Y18" s="60">
        <f t="shared" si="11"/>
        <v>7.406901900993856E-5</v>
      </c>
      <c r="Z18" s="58">
        <f t="shared" si="12"/>
        <v>0.16490333160783036</v>
      </c>
      <c r="AB18" t="s">
        <v>44</v>
      </c>
      <c r="AC18">
        <f>(AC16-AC17)/1-AC17</f>
        <v>0.20102279554225111</v>
      </c>
      <c r="AE18" s="7">
        <f t="shared" si="13"/>
        <v>2518693</v>
      </c>
      <c r="AF18" s="7">
        <f t="shared" si="14"/>
        <v>1692644</v>
      </c>
      <c r="AG18" s="7">
        <f t="shared" si="15"/>
        <v>3501534</v>
      </c>
      <c r="AH18" s="7">
        <f t="shared" si="16"/>
        <v>2775437</v>
      </c>
      <c r="AI18" s="7">
        <f t="shared" si="17"/>
        <v>5842488</v>
      </c>
      <c r="AJ18" s="7">
        <f t="shared" si="18"/>
        <v>2394287</v>
      </c>
      <c r="AK18" s="7">
        <f t="shared" si="19"/>
        <v>1670833</v>
      </c>
      <c r="AL18" s="7">
        <f t="shared" si="20"/>
        <v>1898012</v>
      </c>
      <c r="AM18" s="7">
        <f t="shared" si="21"/>
        <v>22293928</v>
      </c>
      <c r="AO18" s="48">
        <f t="shared" si="22"/>
        <v>3.6198439509031616E+17</v>
      </c>
      <c r="AP18" s="48">
        <f t="shared" si="23"/>
        <v>292234458495072</v>
      </c>
      <c r="AQ18" s="48">
        <f t="shared" si="24"/>
        <v>1.6996365489380033E+19</v>
      </c>
      <c r="AR18" s="48">
        <f t="shared" si="25"/>
        <v>3.7209585638150752E+17</v>
      </c>
      <c r="AS18" s="48">
        <f t="shared" si="26"/>
        <v>1.067664084090844E+18</v>
      </c>
      <c r="AT18" s="48">
        <f t="shared" si="27"/>
        <v>2.886082624506873E+17</v>
      </c>
      <c r="AU18" s="48">
        <f t="shared" si="28"/>
        <v>3.1023972222048456E+16</v>
      </c>
      <c r="AV18" s="48">
        <f t="shared" si="29"/>
        <v>2564944081126528</v>
      </c>
    </row>
    <row r="19" spans="1:48" x14ac:dyDescent="0.35">
      <c r="A19" s="91"/>
      <c r="B19" s="16" t="s">
        <v>3</v>
      </c>
      <c r="C19" s="50">
        <v>30517</v>
      </c>
      <c r="D19" s="50">
        <v>8278</v>
      </c>
      <c r="E19" s="50">
        <v>19875</v>
      </c>
      <c r="F19" s="49">
        <v>695867</v>
      </c>
      <c r="G19" s="50">
        <v>6951</v>
      </c>
      <c r="H19" s="50">
        <v>23931</v>
      </c>
      <c r="I19" s="50">
        <v>5839</v>
      </c>
      <c r="J19" s="50">
        <v>1455</v>
      </c>
      <c r="K19" s="50">
        <f t="shared" si="3"/>
        <v>792713</v>
      </c>
      <c r="L19" s="54">
        <f>F19/K19</f>
        <v>0.87782968110779058</v>
      </c>
      <c r="M19" s="43" t="s">
        <v>52</v>
      </c>
      <c r="N19">
        <f>((C16*(C24+K16))+(D17*(D24+K17))+(E18*(E24+K18))+(F19*(F24+K19))+(G20*(G24+K20))+(H21*(H24+K21))+(I22*(I24+K22))+(J23*(J24+K23)))</f>
        <v>47824116203362</v>
      </c>
      <c r="P19" s="91"/>
      <c r="Q19" s="16" t="s">
        <v>3</v>
      </c>
      <c r="R19" s="60">
        <f t="shared" si="4"/>
        <v>3.1746688948403024E-3</v>
      </c>
      <c r="S19" s="60">
        <f t="shared" si="5"/>
        <v>8.6115637551161721E-4</v>
      </c>
      <c r="T19" s="60">
        <f t="shared" si="6"/>
        <v>2.0675867314923161E-3</v>
      </c>
      <c r="U19" s="59">
        <f t="shared" si="7"/>
        <v>7.2390710746332756E-2</v>
      </c>
      <c r="V19" s="60">
        <f t="shared" si="8"/>
        <v>7.231092010366334E-4</v>
      </c>
      <c r="W19" s="60">
        <f t="shared" si="9"/>
        <v>2.4895304689983703E-3</v>
      </c>
      <c r="X19" s="60">
        <f t="shared" si="10"/>
        <v>6.0742837359414501E-4</v>
      </c>
      <c r="Y19" s="60">
        <f t="shared" si="11"/>
        <v>1.5136295317339974E-4</v>
      </c>
      <c r="Z19" s="58">
        <f t="shared" si="12"/>
        <v>8.2465553744979547E-2</v>
      </c>
      <c r="AB19" s="42" t="s">
        <v>48</v>
      </c>
      <c r="AC19">
        <f>1/K24*(C16+D17+E18+F19+G20+H21+I22+J23)</f>
        <v>0.80539291117876266</v>
      </c>
      <c r="AE19" s="7">
        <f t="shared" si="13"/>
        <v>1726247</v>
      </c>
      <c r="AF19" s="7">
        <f t="shared" si="14"/>
        <v>900198</v>
      </c>
      <c r="AG19" s="7">
        <f t="shared" si="15"/>
        <v>2709088</v>
      </c>
      <c r="AH19" s="7">
        <f t="shared" si="16"/>
        <v>1982991</v>
      </c>
      <c r="AI19" s="7">
        <f t="shared" si="17"/>
        <v>5050042</v>
      </c>
      <c r="AJ19" s="7">
        <f t="shared" si="18"/>
        <v>1601841</v>
      </c>
      <c r="AK19" s="7">
        <f t="shared" si="19"/>
        <v>878387</v>
      </c>
      <c r="AL19" s="7">
        <f t="shared" si="20"/>
        <v>1105566</v>
      </c>
      <c r="AM19" s="7">
        <f t="shared" si="21"/>
        <v>15954360</v>
      </c>
      <c r="AO19" s="48">
        <f t="shared" si="22"/>
        <v>9.0938484290759648E+16</v>
      </c>
      <c r="AP19" s="48">
        <f t="shared" si="23"/>
        <v>6708130603730712</v>
      </c>
      <c r="AQ19" s="48">
        <f t="shared" si="24"/>
        <v>1.45865761110912E+17</v>
      </c>
      <c r="AR19" s="48">
        <f t="shared" si="25"/>
        <v>2.7363253113426673E+18</v>
      </c>
      <c r="AS19" s="48">
        <f t="shared" si="26"/>
        <v>1.7727082612646157E+17</v>
      </c>
      <c r="AT19" s="48">
        <f t="shared" si="27"/>
        <v>6.1404423416083608E+16</v>
      </c>
      <c r="AU19" s="48">
        <f t="shared" si="28"/>
        <v>4505160571409191</v>
      </c>
      <c r="AV19" s="48">
        <f t="shared" si="29"/>
        <v>1778411842417980</v>
      </c>
    </row>
    <row r="20" spans="1:48" x14ac:dyDescent="0.35">
      <c r="A20" s="91"/>
      <c r="B20" s="16" t="s">
        <v>10</v>
      </c>
      <c r="C20" s="50">
        <v>42445</v>
      </c>
      <c r="D20" s="50">
        <v>19520</v>
      </c>
      <c r="E20" s="50">
        <v>434365</v>
      </c>
      <c r="F20" s="50">
        <v>342805</v>
      </c>
      <c r="G20" s="49">
        <v>4132226</v>
      </c>
      <c r="H20" s="50">
        <v>271658</v>
      </c>
      <c r="I20" s="50">
        <v>44461</v>
      </c>
      <c r="J20" s="50">
        <v>17667</v>
      </c>
      <c r="K20" s="50">
        <f t="shared" si="3"/>
        <v>5305147</v>
      </c>
      <c r="L20" s="54">
        <f>G20/K20</f>
        <v>0.77890885964140111</v>
      </c>
      <c r="M20" s="43" t="s">
        <v>55</v>
      </c>
      <c r="N20">
        <f>(1/K24)*((AC19*(1-AC19))/((1-AC20)*(1-AC20)))+((2*(1-AC19))*(2*AC19*AC20-AC21))/((1-AC20)*(1-AC20)*(1-AC20))+(((1-AC19)*(1-AC19))*(AC22-4*(AC20*AC20)))/((1-AC20)*(1-AC20)*(1-AC20)*(1-AC20))</f>
        <v>-9.3231917534336031E-2</v>
      </c>
      <c r="P20" s="91"/>
      <c r="Q20" s="16" t="s">
        <v>10</v>
      </c>
      <c r="R20" s="60">
        <f t="shared" si="4"/>
        <v>4.4155330222989363E-3</v>
      </c>
      <c r="S20" s="60">
        <f t="shared" si="5"/>
        <v>2.0306562515084278E-3</v>
      </c>
      <c r="T20" s="60">
        <f t="shared" si="6"/>
        <v>4.5186782924511185E-2</v>
      </c>
      <c r="U20" s="60">
        <f t="shared" si="7"/>
        <v>3.5661839974300544E-2</v>
      </c>
      <c r="V20" s="59">
        <f t="shared" si="8"/>
        <v>0.42987349178000334</v>
      </c>
      <c r="W20" s="60">
        <f t="shared" si="9"/>
        <v>2.8260451637924004E-2</v>
      </c>
      <c r="X20" s="60">
        <f t="shared" si="10"/>
        <v>4.6252565367989867E-3</v>
      </c>
      <c r="Y20" s="60">
        <f t="shared" si="11"/>
        <v>1.8378895489446414E-3</v>
      </c>
      <c r="Z20" s="58">
        <f t="shared" si="12"/>
        <v>0.5518919016762901</v>
      </c>
      <c r="AB20" s="42" t="s">
        <v>45</v>
      </c>
      <c r="AC20" s="44">
        <f>(1/(K24*K24))*N17</f>
        <v>0.30218505781825583</v>
      </c>
      <c r="AE20" s="7">
        <f t="shared" si="13"/>
        <v>6238681</v>
      </c>
      <c r="AF20" s="7">
        <f t="shared" si="14"/>
        <v>5412632</v>
      </c>
      <c r="AG20" s="7">
        <f t="shared" si="15"/>
        <v>7221522</v>
      </c>
      <c r="AH20" s="7">
        <f t="shared" si="16"/>
        <v>6495425</v>
      </c>
      <c r="AI20" s="7">
        <f t="shared" si="17"/>
        <v>9562476</v>
      </c>
      <c r="AJ20" s="7">
        <f t="shared" si="18"/>
        <v>6114275</v>
      </c>
      <c r="AK20" s="7">
        <f t="shared" si="19"/>
        <v>5390821</v>
      </c>
      <c r="AL20" s="7">
        <f t="shared" si="20"/>
        <v>5618000</v>
      </c>
      <c r="AM20" s="7">
        <f t="shared" si="21"/>
        <v>52053832</v>
      </c>
      <c r="AO20" s="48">
        <f t="shared" si="22"/>
        <v>1.6520078136057556E+18</v>
      </c>
      <c r="AP20" s="48">
        <f t="shared" si="23"/>
        <v>5.7186934246811648E+17</v>
      </c>
      <c r="AQ20" s="48">
        <f t="shared" si="24"/>
        <v>2.2652299807172772E+19</v>
      </c>
      <c r="AR20" s="48">
        <f t="shared" si="25"/>
        <v>1.4463130097747902E+19</v>
      </c>
      <c r="AS20" s="48">
        <f t="shared" si="26"/>
        <v>3.7785465969345869E+20</v>
      </c>
      <c r="AT20" s="48">
        <f t="shared" si="27"/>
        <v>1.0155760136268737E+19</v>
      </c>
      <c r="AU20" s="48">
        <f t="shared" si="28"/>
        <v>1.292078944813717E+18</v>
      </c>
      <c r="AV20" s="48">
        <f t="shared" si="29"/>
        <v>5.57604511308E+17</v>
      </c>
    </row>
    <row r="21" spans="1:48" x14ac:dyDescent="0.35">
      <c r="A21" s="91"/>
      <c r="B21" s="15" t="s">
        <v>13</v>
      </c>
      <c r="C21" s="50">
        <v>3543</v>
      </c>
      <c r="D21" s="50">
        <v>836</v>
      </c>
      <c r="E21" s="50">
        <v>46526</v>
      </c>
      <c r="F21" s="50">
        <v>29006</v>
      </c>
      <c r="G21" s="50">
        <v>64285</v>
      </c>
      <c r="H21" s="49">
        <v>450473</v>
      </c>
      <c r="I21" s="50">
        <v>4684</v>
      </c>
      <c r="J21" s="50">
        <v>4662</v>
      </c>
      <c r="K21" s="50">
        <f t="shared" si="3"/>
        <v>604015</v>
      </c>
      <c r="L21" s="54">
        <f>H21/K21</f>
        <v>0.74579770369941145</v>
      </c>
      <c r="N21">
        <f>N20*-1</f>
        <v>9.3231917534336031E-2</v>
      </c>
      <c r="P21" s="91"/>
      <c r="Q21" s="15" t="s">
        <v>13</v>
      </c>
      <c r="R21" s="60">
        <f t="shared" si="4"/>
        <v>3.6857659319130946E-4</v>
      </c>
      <c r="S21" s="60">
        <f t="shared" si="5"/>
        <v>8.6968679624028995E-5</v>
      </c>
      <c r="T21" s="60">
        <f t="shared" si="6"/>
        <v>4.8400774978320247E-3</v>
      </c>
      <c r="U21" s="60">
        <f t="shared" si="7"/>
        <v>3.0174802884863454E-3</v>
      </c>
      <c r="V21" s="60">
        <f t="shared" si="8"/>
        <v>6.6875377627161527E-3</v>
      </c>
      <c r="W21" s="59">
        <f t="shared" si="9"/>
        <v>4.6862490450089965E-2</v>
      </c>
      <c r="X21" s="60">
        <f t="shared" si="10"/>
        <v>4.8727427674515766E-4</v>
      </c>
      <c r="Y21" s="60">
        <f t="shared" si="11"/>
        <v>4.8498562728136737E-4</v>
      </c>
      <c r="Z21" s="58">
        <f t="shared" si="12"/>
        <v>6.2835391175966357E-2</v>
      </c>
      <c r="AB21" s="42" t="s">
        <v>46</v>
      </c>
      <c r="AC21">
        <f>(1/(K24*K24))*((C16*(C24+K16))+(D17*(D24+K17))+(E18*(E24+K18))+(F19*(F24+K19))+(G20*(G24+K20))+(H21*(H24+K21))+(I22*(I24+K22))+(J23*(J24+K23)))</f>
        <v>0.5175593410162338</v>
      </c>
      <c r="AE21" s="7">
        <f t="shared" si="13"/>
        <v>1537549</v>
      </c>
      <c r="AF21" s="7">
        <f t="shared" si="14"/>
        <v>711500</v>
      </c>
      <c r="AG21" s="7">
        <f t="shared" si="15"/>
        <v>2520390</v>
      </c>
      <c r="AH21" s="7">
        <f t="shared" si="16"/>
        <v>1794293</v>
      </c>
      <c r="AI21" s="7">
        <f t="shared" si="17"/>
        <v>4861344</v>
      </c>
      <c r="AJ21" s="7">
        <f t="shared" si="18"/>
        <v>1413143</v>
      </c>
      <c r="AK21" s="7">
        <f t="shared" si="19"/>
        <v>689689</v>
      </c>
      <c r="AL21" s="7">
        <f t="shared" si="20"/>
        <v>916868</v>
      </c>
      <c r="AM21" s="7">
        <f t="shared" si="21"/>
        <v>14444776</v>
      </c>
      <c r="AO21" s="48">
        <f t="shared" si="22"/>
        <v>8375853693781743</v>
      </c>
      <c r="AP21" s="48">
        <f t="shared" si="23"/>
        <v>423210161000000</v>
      </c>
      <c r="AQ21" s="48">
        <f t="shared" si="24"/>
        <v>2.9555016898220461E+17</v>
      </c>
      <c r="AR21" s="48">
        <f t="shared" si="25"/>
        <v>9.3384450649840096E+16</v>
      </c>
      <c r="AS21" s="48">
        <f t="shared" si="26"/>
        <v>1.5192259007891098E+18</v>
      </c>
      <c r="AT21" s="48">
        <f t="shared" si="27"/>
        <v>8.9958248059653632E+17</v>
      </c>
      <c r="AU21" s="48">
        <f t="shared" si="28"/>
        <v>2228042573921164</v>
      </c>
      <c r="AV21" s="48">
        <f t="shared" si="29"/>
        <v>3919095984974688</v>
      </c>
    </row>
    <row r="22" spans="1:48" x14ac:dyDescent="0.35">
      <c r="A22" s="91"/>
      <c r="B22" s="16" t="s">
        <v>1</v>
      </c>
      <c r="C22" s="50">
        <v>4939</v>
      </c>
      <c r="D22" s="50">
        <v>161</v>
      </c>
      <c r="E22" s="50">
        <v>7230</v>
      </c>
      <c r="F22" s="50">
        <v>5438</v>
      </c>
      <c r="G22" s="50">
        <v>11596</v>
      </c>
      <c r="H22" s="50">
        <v>4258</v>
      </c>
      <c r="I22" s="49">
        <v>9549</v>
      </c>
      <c r="J22" s="50">
        <v>4171</v>
      </c>
      <c r="K22" s="50">
        <f t="shared" si="3"/>
        <v>47342</v>
      </c>
      <c r="L22" s="54">
        <f>I22/K22</f>
        <v>0.20170250517510879</v>
      </c>
      <c r="M22" s="43" t="s">
        <v>57</v>
      </c>
      <c r="N22">
        <f>SQRT(N21)</f>
        <v>0.30533902065464225</v>
      </c>
      <c r="P22" s="91"/>
      <c r="Q22" s="16" t="s">
        <v>1</v>
      </c>
      <c r="R22" s="60">
        <f t="shared" si="4"/>
        <v>5.1380180462090813E-4</v>
      </c>
      <c r="S22" s="60">
        <f t="shared" si="5"/>
        <v>1.6748752894101277E-5</v>
      </c>
      <c r="T22" s="60">
        <f t="shared" si="6"/>
        <v>7.5213343741833678E-4</v>
      </c>
      <c r="U22" s="60">
        <f t="shared" si="7"/>
        <v>5.6571253564051394E-4</v>
      </c>
      <c r="V22" s="60">
        <f t="shared" si="8"/>
        <v>1.2063263264596173E-3</v>
      </c>
      <c r="W22" s="60">
        <f t="shared" si="9"/>
        <v>4.4295770076449212E-4</v>
      </c>
      <c r="X22" s="59">
        <f t="shared" si="10"/>
        <v>9.9337789680604407E-4</v>
      </c>
      <c r="Y22" s="60">
        <f t="shared" si="11"/>
        <v>4.3390713243041259E-4</v>
      </c>
      <c r="Z22" s="58">
        <f t="shared" si="12"/>
        <v>4.9249655870344262E-3</v>
      </c>
      <c r="AB22" s="42" t="s">
        <v>47</v>
      </c>
      <c r="AC22" s="45">
        <f>(1/(K24*K24*K24))*AO16</f>
        <v>2.4491620484161218E-3</v>
      </c>
      <c r="AE22" s="7">
        <f t="shared" si="13"/>
        <v>980876</v>
      </c>
      <c r="AF22" s="7">
        <f t="shared" si="14"/>
        <v>154827</v>
      </c>
      <c r="AG22" s="7">
        <f t="shared" si="15"/>
        <v>1963717</v>
      </c>
      <c r="AH22" s="7">
        <f t="shared" si="16"/>
        <v>1237620</v>
      </c>
      <c r="AI22" s="7">
        <f t="shared" si="17"/>
        <v>4304671</v>
      </c>
      <c r="AJ22" s="7">
        <f t="shared" si="18"/>
        <v>856470</v>
      </c>
      <c r="AK22" s="7">
        <f t="shared" si="19"/>
        <v>133016</v>
      </c>
      <c r="AL22" s="7">
        <f t="shared" si="20"/>
        <v>360195</v>
      </c>
      <c r="AM22" s="7">
        <f t="shared" si="21"/>
        <v>9991392</v>
      </c>
      <c r="AO22" s="48">
        <f t="shared" si="22"/>
        <v>4751899455510064</v>
      </c>
      <c r="AP22" s="48">
        <f t="shared" si="23"/>
        <v>3859395388569</v>
      </c>
      <c r="AQ22" s="48">
        <f t="shared" si="24"/>
        <v>2.7880213617523472E+16</v>
      </c>
      <c r="AR22" s="48">
        <f t="shared" si="25"/>
        <v>8329402351807200</v>
      </c>
      <c r="AS22" s="48">
        <f t="shared" si="26"/>
        <v>2.1487611128192262E+17</v>
      </c>
      <c r="AT22" s="48">
        <f t="shared" si="27"/>
        <v>3123416985712200</v>
      </c>
      <c r="AU22" s="48">
        <f t="shared" si="28"/>
        <v>168952903988544</v>
      </c>
      <c r="AV22" s="48">
        <f t="shared" si="29"/>
        <v>541147367002275</v>
      </c>
    </row>
    <row r="23" spans="1:48" x14ac:dyDescent="0.35">
      <c r="A23" s="91"/>
      <c r="B23" s="16" t="s">
        <v>2</v>
      </c>
      <c r="C23" s="50">
        <v>15165</v>
      </c>
      <c r="D23" s="51">
        <v>0</v>
      </c>
      <c r="E23" s="50">
        <v>298</v>
      </c>
      <c r="F23" s="50">
        <v>656</v>
      </c>
      <c r="G23" s="50">
        <v>1315</v>
      </c>
      <c r="H23" s="50">
        <v>2929</v>
      </c>
      <c r="I23" s="50">
        <v>4829</v>
      </c>
      <c r="J23" s="49">
        <v>270571</v>
      </c>
      <c r="K23" s="50">
        <f t="shared" si="3"/>
        <v>295763</v>
      </c>
      <c r="L23" s="54">
        <f>J23/K23</f>
        <v>0.91482369329496926</v>
      </c>
      <c r="P23" s="91"/>
      <c r="Q23" s="16" t="s">
        <v>2</v>
      </c>
      <c r="R23" s="60">
        <f t="shared" si="4"/>
        <v>1.5776076871990426E-3</v>
      </c>
      <c r="S23" s="60">
        <f t="shared" si="5"/>
        <v>0</v>
      </c>
      <c r="T23" s="60">
        <f t="shared" si="6"/>
        <v>3.1000797282249567E-5</v>
      </c>
      <c r="U23" s="60">
        <f t="shared" si="7"/>
        <v>6.8243365829381603E-5</v>
      </c>
      <c r="V23" s="60">
        <f t="shared" si="8"/>
        <v>1.3679882022200733E-4</v>
      </c>
      <c r="W23" s="60">
        <f t="shared" si="9"/>
        <v>3.0470246724734559E-4</v>
      </c>
      <c r="X23" s="60">
        <f t="shared" si="10"/>
        <v>5.0235855730195692E-4</v>
      </c>
      <c r="Y23" s="59">
        <f t="shared" si="11"/>
        <v>2.8147371548508548E-2</v>
      </c>
      <c r="Z23" s="58">
        <f>SUM(R23:Y23)</f>
        <v>3.0768083243590531E-2</v>
      </c>
      <c r="AB23" s="42" t="s">
        <v>56</v>
      </c>
      <c r="AC23">
        <f>AC18/N22</f>
        <v>0.65835933812606484</v>
      </c>
      <c r="AE23" s="7">
        <f t="shared" si="13"/>
        <v>1229297</v>
      </c>
      <c r="AF23" s="7">
        <f t="shared" si="14"/>
        <v>403248</v>
      </c>
      <c r="AG23" s="7">
        <f t="shared" si="15"/>
        <v>2212138</v>
      </c>
      <c r="AH23" s="7">
        <f t="shared" si="16"/>
        <v>1486041</v>
      </c>
      <c r="AI23" s="7">
        <f t="shared" si="17"/>
        <v>4553092</v>
      </c>
      <c r="AJ23" s="7">
        <f t="shared" si="18"/>
        <v>1104891</v>
      </c>
      <c r="AK23" s="7">
        <f t="shared" si="19"/>
        <v>381437</v>
      </c>
      <c r="AL23" s="7">
        <f t="shared" si="20"/>
        <v>608616</v>
      </c>
      <c r="AM23" s="7">
        <f t="shared" si="21"/>
        <v>11978760</v>
      </c>
      <c r="AO23" s="48">
        <f t="shared" si="22"/>
        <v>2.2916909946979484E+16</v>
      </c>
      <c r="AP23" s="48">
        <f t="shared" si="23"/>
        <v>0</v>
      </c>
      <c r="AQ23" s="48">
        <f t="shared" si="24"/>
        <v>1458279250251112</v>
      </c>
      <c r="AR23" s="48">
        <f t="shared" si="25"/>
        <v>1448656512014736</v>
      </c>
      <c r="AS23" s="48">
        <f t="shared" si="26"/>
        <v>2.726080049001016E+16</v>
      </c>
      <c r="AT23" s="48">
        <f t="shared" si="27"/>
        <v>3575676692989449</v>
      </c>
      <c r="AU23" s="48">
        <f t="shared" si="28"/>
        <v>702591419215301</v>
      </c>
      <c r="AV23" s="48">
        <f t="shared" si="29"/>
        <v>1.0022313364476538E+17</v>
      </c>
    </row>
    <row r="24" spans="1:48" x14ac:dyDescent="0.35">
      <c r="A24" s="85"/>
      <c r="B24" s="4" t="s">
        <v>22</v>
      </c>
      <c r="C24" s="50">
        <f>SUM(C16:C23)</f>
        <v>933534</v>
      </c>
      <c r="D24" s="50">
        <f t="shared" ref="D24:J24" si="30">SUM(D16:D23)</f>
        <v>107485</v>
      </c>
      <c r="E24" s="50">
        <f t="shared" si="30"/>
        <v>1916375</v>
      </c>
      <c r="F24" s="50">
        <f t="shared" si="30"/>
        <v>1190278</v>
      </c>
      <c r="G24" s="50">
        <f t="shared" si="30"/>
        <v>4257329</v>
      </c>
      <c r="H24" s="50">
        <f t="shared" si="30"/>
        <v>809128</v>
      </c>
      <c r="I24" s="50">
        <f t="shared" si="30"/>
        <v>85674</v>
      </c>
      <c r="J24" s="50">
        <f t="shared" si="30"/>
        <v>312853</v>
      </c>
      <c r="K24" s="52">
        <f>SUM(C24:J24)</f>
        <v>9612656</v>
      </c>
      <c r="L24" s="53"/>
      <c r="P24" s="85"/>
      <c r="Q24" s="4" t="s">
        <v>22</v>
      </c>
      <c r="R24" s="58">
        <f>SUM(R16:R23)</f>
        <v>9.7115094933179769E-2</v>
      </c>
      <c r="S24" s="58">
        <f t="shared" ref="S24:Z24" si="31">SUM(S16:S23)</f>
        <v>1.1181613073431526E-2</v>
      </c>
      <c r="T24" s="58">
        <f t="shared" si="31"/>
        <v>0.19935957346231886</v>
      </c>
      <c r="U24" s="58">
        <f t="shared" si="31"/>
        <v>0.12382405029369614</v>
      </c>
      <c r="V24" s="58">
        <f t="shared" si="31"/>
        <v>0.44288789695584646</v>
      </c>
      <c r="W24" s="58">
        <f t="shared" si="31"/>
        <v>8.4173198333530291E-2</v>
      </c>
      <c r="X24" s="58">
        <f t="shared" si="31"/>
        <v>8.9126251891256704E-3</v>
      </c>
      <c r="Y24" s="58">
        <f t="shared" si="31"/>
        <v>3.2545947758871221E-2</v>
      </c>
      <c r="Z24" s="61">
        <f t="shared" si="31"/>
        <v>1</v>
      </c>
      <c r="AM24" s="46"/>
    </row>
    <row r="25" spans="1:48" x14ac:dyDescent="0.35">
      <c r="A25" s="92" t="s">
        <v>35</v>
      </c>
      <c r="B25" s="93"/>
      <c r="C25" s="54">
        <f>C16/C24</f>
        <v>0.77109992780123704</v>
      </c>
      <c r="D25" s="54">
        <f>D17/D24</f>
        <v>0.71812811089919526</v>
      </c>
      <c r="E25" s="54">
        <f>E18/E24</f>
        <v>0.72336729502315567</v>
      </c>
      <c r="F25" s="54">
        <f>F19/F24</f>
        <v>0.5846256084712983</v>
      </c>
      <c r="G25" s="54">
        <f>G20/G24</f>
        <v>0.9706146741301882</v>
      </c>
      <c r="H25" s="54">
        <f>H21/H24</f>
        <v>0.55673885961182901</v>
      </c>
      <c r="I25" s="54">
        <f>I22/I24</f>
        <v>0.11145738497093634</v>
      </c>
      <c r="J25" s="54">
        <f>J23/J24</f>
        <v>0.86485026514049734</v>
      </c>
      <c r="K25" s="53"/>
      <c r="L25" s="53"/>
    </row>
    <row r="26" spans="1:48" ht="18.5" x14ac:dyDescent="0.45">
      <c r="A26" s="25"/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36" t="s">
        <v>37</v>
      </c>
      <c r="M26" s="22">
        <f>(C16+D17+E18+F19+G20+H21+I22+J23)/K24</f>
        <v>0.80539291117876266</v>
      </c>
    </row>
    <row r="27" spans="1:48" ht="21" x14ac:dyDescent="0.5">
      <c r="B27" s="23" t="s">
        <v>26</v>
      </c>
    </row>
    <row r="29" spans="1:48" x14ac:dyDescent="0.35">
      <c r="A29" s="84" t="s">
        <v>24</v>
      </c>
      <c r="B29" s="80">
        <v>2013</v>
      </c>
      <c r="C29" s="81"/>
      <c r="D29" s="81"/>
      <c r="E29" s="81"/>
      <c r="F29" s="81"/>
      <c r="G29" s="81"/>
      <c r="H29" s="81"/>
      <c r="I29" s="81"/>
      <c r="J29" s="81"/>
      <c r="K29" s="82"/>
      <c r="L29" s="86" t="s">
        <v>36</v>
      </c>
      <c r="P29" s="87" t="s">
        <v>24</v>
      </c>
      <c r="Q29" s="80">
        <v>2013</v>
      </c>
      <c r="R29" s="81"/>
      <c r="S29" s="81"/>
      <c r="T29" s="81"/>
      <c r="U29" s="81"/>
      <c r="V29" s="81"/>
      <c r="W29" s="81"/>
      <c r="X29" s="81"/>
      <c r="Y29" s="81"/>
      <c r="Z29" s="82"/>
    </row>
    <row r="30" spans="1:48" x14ac:dyDescent="0.35">
      <c r="A30" s="85"/>
      <c r="B30" s="7"/>
      <c r="C30" s="7" t="s">
        <v>8</v>
      </c>
      <c r="D30" s="7" t="s">
        <v>0</v>
      </c>
      <c r="E30" s="7" t="s">
        <v>11</v>
      </c>
      <c r="F30" s="7" t="s">
        <v>3</v>
      </c>
      <c r="G30" s="7" t="s">
        <v>10</v>
      </c>
      <c r="H30" s="7" t="s">
        <v>19</v>
      </c>
      <c r="I30" s="7" t="s">
        <v>20</v>
      </c>
      <c r="J30" s="7" t="s">
        <v>2</v>
      </c>
      <c r="K30" s="20" t="s">
        <v>22</v>
      </c>
      <c r="L30" s="86"/>
      <c r="P30" s="88"/>
      <c r="Q30" s="7"/>
      <c r="R30" s="7" t="s">
        <v>8</v>
      </c>
      <c r="S30" s="7" t="s">
        <v>0</v>
      </c>
      <c r="T30" s="7" t="s">
        <v>11</v>
      </c>
      <c r="U30" s="7" t="s">
        <v>3</v>
      </c>
      <c r="V30" s="7" t="s">
        <v>10</v>
      </c>
      <c r="W30" s="7" t="s">
        <v>19</v>
      </c>
      <c r="X30" s="7" t="s">
        <v>20</v>
      </c>
      <c r="Y30" s="7" t="s">
        <v>2</v>
      </c>
      <c r="Z30" s="20" t="s">
        <v>22</v>
      </c>
      <c r="AE30" s="89" t="s">
        <v>53</v>
      </c>
      <c r="AF30" s="89"/>
      <c r="AG30" s="89"/>
      <c r="AH30" s="89"/>
      <c r="AI30" s="89"/>
      <c r="AJ30" s="89"/>
      <c r="AK30" s="89"/>
      <c r="AL30" s="89"/>
      <c r="AM30" s="89"/>
      <c r="AO30" s="90" t="s">
        <v>54</v>
      </c>
      <c r="AP30" s="90"/>
      <c r="AQ30" s="90"/>
      <c r="AR30" s="90"/>
      <c r="AS30" s="90"/>
      <c r="AT30" s="90"/>
      <c r="AU30" s="90"/>
      <c r="AV30" s="90"/>
    </row>
    <row r="31" spans="1:48" x14ac:dyDescent="0.35">
      <c r="A31" s="84">
        <v>2009</v>
      </c>
      <c r="B31" s="15" t="s">
        <v>8</v>
      </c>
      <c r="C31" s="49">
        <v>883409</v>
      </c>
      <c r="D31" s="50">
        <v>270</v>
      </c>
      <c r="E31" s="50">
        <v>598</v>
      </c>
      <c r="F31" s="50">
        <v>15781</v>
      </c>
      <c r="G31" s="50">
        <v>9324</v>
      </c>
      <c r="H31" s="50">
        <v>2403</v>
      </c>
      <c r="I31" s="50">
        <v>1447</v>
      </c>
      <c r="J31" s="50">
        <v>16993</v>
      </c>
      <c r="K31" s="50">
        <f>SUM(C31:J31)</f>
        <v>930225</v>
      </c>
      <c r="L31" s="30">
        <f>C31/K31</f>
        <v>0.94967239108817758</v>
      </c>
      <c r="M31" s="43" t="s">
        <v>49</v>
      </c>
      <c r="N31">
        <f>C31+D32+E33+F34+G35+H36+I37+J38</f>
        <v>9296051</v>
      </c>
      <c r="P31" s="84">
        <v>2009</v>
      </c>
      <c r="Q31" s="58" t="s">
        <v>8</v>
      </c>
      <c r="R31" s="59">
        <f>C31/$K$24</f>
        <v>9.1900615188975868E-2</v>
      </c>
      <c r="S31" s="60">
        <f t="shared" ref="S31:S38" si="32">D31/$K$24</f>
        <v>2.8087970691971085E-5</v>
      </c>
      <c r="T31" s="60">
        <f t="shared" ref="T31:T38" si="33">E31/$K$24</f>
        <v>6.220965360666189E-5</v>
      </c>
      <c r="U31" s="60">
        <f t="shared" ref="U31:U38" si="34">F31/$K$24</f>
        <v>1.6416898721851691E-3</v>
      </c>
      <c r="V31" s="60">
        <f t="shared" ref="V31:V38" si="35">G31/$K$24</f>
        <v>9.6997125456273474E-4</v>
      </c>
      <c r="W31" s="60">
        <f t="shared" ref="W31:W38" si="36">H31/$K$24</f>
        <v>2.4998293915854265E-4</v>
      </c>
      <c r="X31" s="60">
        <f t="shared" ref="X31:X38" si="37">I31/$K$24</f>
        <v>1.5053071700474874E-4</v>
      </c>
      <c r="Y31" s="60">
        <f t="shared" ref="Y31:Y38" si="38">J31/$K$24</f>
        <v>1.7677736517357949E-3</v>
      </c>
      <c r="Z31" s="58">
        <f>SUM(R31:Y31)</f>
        <v>9.6770861247921475E-2</v>
      </c>
      <c r="AB31" t="s">
        <v>42</v>
      </c>
      <c r="AC31">
        <f>R31+S32+T33+U34+V35+W36+X37+Y38</f>
        <v>0.96706373347803154</v>
      </c>
      <c r="AE31" s="7">
        <f>$C$24+K31</f>
        <v>1863759</v>
      </c>
      <c r="AF31" s="7">
        <f>$D$24+K31</f>
        <v>1037710</v>
      </c>
      <c r="AG31" s="7">
        <f>$E$24+K31</f>
        <v>2846600</v>
      </c>
      <c r="AH31" s="7">
        <f>$F$24+K31</f>
        <v>2120503</v>
      </c>
      <c r="AI31" s="7">
        <f>$G$24+K31</f>
        <v>5187554</v>
      </c>
      <c r="AJ31" s="7">
        <f>$H$24+K31</f>
        <v>1739353</v>
      </c>
      <c r="AK31" s="7">
        <f>$I$24+K31</f>
        <v>1015899</v>
      </c>
      <c r="AL31" s="7">
        <f>$J$24+K31</f>
        <v>1243078</v>
      </c>
      <c r="AM31" s="7">
        <f>SUM(AE31:AL31)</f>
        <v>17054456</v>
      </c>
      <c r="AO31" s="48">
        <f>C31*(AE31*AE31)</f>
        <v>3.0686073911240463E+18</v>
      </c>
      <c r="AP31" s="48">
        <f t="shared" ref="AP31:AP38" si="39">D31*(AF31*AF31)</f>
        <v>290747351907000</v>
      </c>
      <c r="AQ31" s="48">
        <f t="shared" ref="AQ31:AQ38" si="40">E31*(AG31*AG31)</f>
        <v>4845672672880000</v>
      </c>
      <c r="AR31" s="48">
        <f t="shared" ref="AR31:AR38" si="41">F31*(AH31*AH31)</f>
        <v>7.0959786847055032E+16</v>
      </c>
      <c r="AS31" s="48">
        <f t="shared" ref="AS31:AS38" si="42">G31*(AI31*AI31)</f>
        <v>2.509155206731888E+17</v>
      </c>
      <c r="AT31" s="48">
        <f t="shared" ref="AT31:AT38" si="43">H31*(AJ31*AJ31)</f>
        <v>7269913307237427</v>
      </c>
      <c r="AU31" s="48">
        <f t="shared" ref="AU31:AU38" si="44">I31*(AK31*AK31)</f>
        <v>1493377476056847</v>
      </c>
      <c r="AV31" s="48">
        <f t="shared" ref="AV31:AV38" si="45">J31*(AL31*AL31)</f>
        <v>2.6258312839029412E+16</v>
      </c>
    </row>
    <row r="32" spans="1:48" x14ac:dyDescent="0.35">
      <c r="A32" s="91"/>
      <c r="B32" s="16" t="s">
        <v>0</v>
      </c>
      <c r="C32" s="50">
        <v>219</v>
      </c>
      <c r="D32" s="49">
        <v>105881</v>
      </c>
      <c r="E32" s="50">
        <v>39</v>
      </c>
      <c r="F32" s="50">
        <v>687</v>
      </c>
      <c r="G32" s="50">
        <v>218</v>
      </c>
      <c r="H32" s="50">
        <v>206</v>
      </c>
      <c r="I32" s="50">
        <v>99</v>
      </c>
      <c r="J32" s="51">
        <v>0</v>
      </c>
      <c r="K32" s="50">
        <f t="shared" ref="K32:K38" si="46">SUM(C32:J32)</f>
        <v>107349</v>
      </c>
      <c r="L32" s="30">
        <f>D32/K32</f>
        <v>0.98632497741012959</v>
      </c>
      <c r="M32" s="43" t="s">
        <v>51</v>
      </c>
      <c r="N32" s="24">
        <f>C39*K31+D39*K32+E39*K33+F39*K34+G39*K35+H39*K36+I39*K37+J39*K38</f>
        <v>24694825443296</v>
      </c>
      <c r="P32" s="91"/>
      <c r="Q32" s="58" t="s">
        <v>0</v>
      </c>
      <c r="R32" s="60">
        <f t="shared" ref="R32:R38" si="47">C32/$K$24</f>
        <v>2.278246511682099E-5</v>
      </c>
      <c r="S32" s="59">
        <f t="shared" si="32"/>
        <v>1.1014749721617001E-2</v>
      </c>
      <c r="T32" s="60">
        <f t="shared" si="33"/>
        <v>4.0571513221736012E-6</v>
      </c>
      <c r="U32" s="60">
        <f t="shared" si="34"/>
        <v>7.1468280982904208E-5</v>
      </c>
      <c r="V32" s="60">
        <f t="shared" si="35"/>
        <v>2.2678435595739616E-5</v>
      </c>
      <c r="W32" s="60">
        <f t="shared" si="36"/>
        <v>2.1430081342763125E-5</v>
      </c>
      <c r="X32" s="60">
        <f t="shared" si="37"/>
        <v>1.0298922587056065E-5</v>
      </c>
      <c r="Y32" s="60">
        <f t="shared" si="38"/>
        <v>0</v>
      </c>
      <c r="Z32" s="58">
        <f t="shared" ref="Z32:Z37" si="48">SUM(R32:Y32)</f>
        <v>1.1167465058564459E-2</v>
      </c>
      <c r="AB32" t="s">
        <v>43</v>
      </c>
      <c r="AC32">
        <f>R39*Z31+S39*Z32+T39*Z33+U39*Z34+V39*Z35+W39*Z36+X39*Z37+Y39*Z38</f>
        <v>0.26725088924998686</v>
      </c>
      <c r="AE32" s="7">
        <f t="shared" ref="AE32:AE38" si="49">$C$24+K32</f>
        <v>1040883</v>
      </c>
      <c r="AF32" s="7">
        <f t="shared" ref="AF32:AF38" si="50">$D$24+K32</f>
        <v>214834</v>
      </c>
      <c r="AG32" s="7">
        <f t="shared" ref="AG32:AG38" si="51">$E$24+K32</f>
        <v>2023724</v>
      </c>
      <c r="AH32" s="7">
        <f t="shared" ref="AH32:AH38" si="52">$F$24+K32</f>
        <v>1297627</v>
      </c>
      <c r="AI32" s="7">
        <f t="shared" ref="AI32:AI38" si="53">$G$24+K32</f>
        <v>4364678</v>
      </c>
      <c r="AJ32" s="7">
        <f t="shared" ref="AJ32:AJ38" si="54">$H$24+K32</f>
        <v>916477</v>
      </c>
      <c r="AK32" s="7">
        <f t="shared" ref="AK32:AK38" si="55">$I$24+K32</f>
        <v>193023</v>
      </c>
      <c r="AL32" s="7">
        <f t="shared" ref="AL32:AL38" si="56">$J$24+K32</f>
        <v>420202</v>
      </c>
      <c r="AM32" s="7">
        <f t="shared" ref="AM32:AM38" si="57">SUM(AE32:AL32)</f>
        <v>10471448</v>
      </c>
      <c r="AO32" s="48">
        <f t="shared" ref="AO32:AO38" si="58">C32*(AE32*AE32)</f>
        <v>237272794911891</v>
      </c>
      <c r="AP32" s="48">
        <f t="shared" si="39"/>
        <v>4886794356876836</v>
      </c>
      <c r="AQ32" s="48">
        <f t="shared" si="40"/>
        <v>159722894298864</v>
      </c>
      <c r="AR32" s="48">
        <f t="shared" si="41"/>
        <v>1156795215985623</v>
      </c>
      <c r="AS32" s="48">
        <f t="shared" si="42"/>
        <v>4152990261523112</v>
      </c>
      <c r="AT32" s="48">
        <f t="shared" si="43"/>
        <v>173025598854974</v>
      </c>
      <c r="AU32" s="48">
        <f t="shared" si="44"/>
        <v>3688529974371</v>
      </c>
      <c r="AV32" s="48">
        <f t="shared" si="45"/>
        <v>0</v>
      </c>
    </row>
    <row r="33" spans="1:48" x14ac:dyDescent="0.35">
      <c r="A33" s="91"/>
      <c r="B33" s="16" t="s">
        <v>11</v>
      </c>
      <c r="C33" s="50">
        <v>626</v>
      </c>
      <c r="D33" s="50">
        <v>129</v>
      </c>
      <c r="E33" s="49">
        <v>1871549</v>
      </c>
      <c r="F33" s="50">
        <v>4982</v>
      </c>
      <c r="G33" s="50">
        <v>4026</v>
      </c>
      <c r="H33" s="50">
        <v>32523</v>
      </c>
      <c r="I33" s="50">
        <v>2155</v>
      </c>
      <c r="J33" s="50">
        <v>3</v>
      </c>
      <c r="K33" s="50">
        <f t="shared" si="46"/>
        <v>1915993</v>
      </c>
      <c r="L33" s="30">
        <f>E33/K33</f>
        <v>0.97680367308231297</v>
      </c>
      <c r="P33" s="91"/>
      <c r="Q33" s="58" t="s">
        <v>11</v>
      </c>
      <c r="R33" s="60">
        <f t="shared" si="47"/>
        <v>6.5122480196940362E-5</v>
      </c>
      <c r="S33" s="60">
        <f t="shared" si="32"/>
        <v>1.3419808219497296E-5</v>
      </c>
      <c r="T33" s="59">
        <f t="shared" si="33"/>
        <v>0.19469634615032516</v>
      </c>
      <c r="U33" s="60">
        <f t="shared" si="34"/>
        <v>5.1827507402740715E-4</v>
      </c>
      <c r="V33" s="60">
        <f t="shared" si="35"/>
        <v>4.1882285187361327E-4</v>
      </c>
      <c r="W33" s="60">
        <f t="shared" si="36"/>
        <v>3.3833521141295392E-3</v>
      </c>
      <c r="X33" s="60">
        <f t="shared" si="37"/>
        <v>2.241836179303618E-4</v>
      </c>
      <c r="Y33" s="60">
        <f t="shared" si="38"/>
        <v>3.1208856324412317E-7</v>
      </c>
      <c r="Z33" s="58">
        <f t="shared" si="48"/>
        <v>0.19931983418526578</v>
      </c>
      <c r="AB33" t="s">
        <v>44</v>
      </c>
      <c r="AC33">
        <f>(AC31-AC32)/1-AC32</f>
        <v>0.43256195497805783</v>
      </c>
      <c r="AE33" s="7">
        <f t="shared" si="49"/>
        <v>2849527</v>
      </c>
      <c r="AF33" s="7">
        <f t="shared" si="50"/>
        <v>2023478</v>
      </c>
      <c r="AG33" s="7">
        <f t="shared" si="51"/>
        <v>3832368</v>
      </c>
      <c r="AH33" s="7">
        <f t="shared" si="52"/>
        <v>3106271</v>
      </c>
      <c r="AI33" s="7">
        <f t="shared" si="53"/>
        <v>6173322</v>
      </c>
      <c r="AJ33" s="7">
        <f t="shared" si="54"/>
        <v>2725121</v>
      </c>
      <c r="AK33" s="7">
        <f t="shared" si="55"/>
        <v>2001667</v>
      </c>
      <c r="AL33" s="7">
        <f t="shared" si="56"/>
        <v>2228846</v>
      </c>
      <c r="AM33" s="7">
        <f t="shared" si="57"/>
        <v>24940600</v>
      </c>
      <c r="AO33" s="48">
        <f t="shared" si="58"/>
        <v>5082997381454354</v>
      </c>
      <c r="AP33" s="48">
        <f t="shared" si="39"/>
        <v>528185754926436</v>
      </c>
      <c r="AQ33" s="48">
        <f t="shared" si="40"/>
        <v>2.7487523423393898E+19</v>
      </c>
      <c r="AR33" s="48">
        <f t="shared" si="41"/>
        <v>4.8070917075747064E+16</v>
      </c>
      <c r="AS33" s="48">
        <f t="shared" si="42"/>
        <v>1.5343047558014378E+17</v>
      </c>
      <c r="AT33" s="48">
        <f t="shared" si="43"/>
        <v>2.4152504964351923E+17</v>
      </c>
      <c r="AU33" s="48">
        <f t="shared" si="44"/>
        <v>8634375528505795</v>
      </c>
      <c r="AV33" s="48">
        <f t="shared" si="45"/>
        <v>14903263475148</v>
      </c>
    </row>
    <row r="34" spans="1:48" x14ac:dyDescent="0.35">
      <c r="A34" s="91"/>
      <c r="B34" s="16" t="s">
        <v>3</v>
      </c>
      <c r="C34" s="50">
        <v>29654</v>
      </c>
      <c r="D34" s="50">
        <v>493</v>
      </c>
      <c r="E34" s="50">
        <v>1813</v>
      </c>
      <c r="F34" s="49">
        <v>1112828</v>
      </c>
      <c r="G34" s="50">
        <v>3963</v>
      </c>
      <c r="H34" s="50">
        <v>35309</v>
      </c>
      <c r="I34" s="50">
        <v>3833</v>
      </c>
      <c r="J34" s="50">
        <v>29</v>
      </c>
      <c r="K34" s="50">
        <f t="shared" si="46"/>
        <v>1187922</v>
      </c>
      <c r="L34" s="30">
        <f>F34/K34</f>
        <v>0.93678541183680408</v>
      </c>
      <c r="M34" s="43" t="s">
        <v>52</v>
      </c>
      <c r="N34">
        <f>((C31*(C39+K31))+(D32*(D39+K32))+(E33*(E39+K33))+(F34*(F39+K34))+(G35*(G39+K35))+(H36*(H39+K36))+(I37*(I39+K37))+(J38*(J39+K38)))</f>
        <v>48429794059630</v>
      </c>
      <c r="P34" s="91"/>
      <c r="Q34" s="58" t="s">
        <v>3</v>
      </c>
      <c r="R34" s="60">
        <f t="shared" si="47"/>
        <v>3.0848914181470762E-3</v>
      </c>
      <c r="S34" s="60">
        <f t="shared" si="32"/>
        <v>5.1286553893117573E-5</v>
      </c>
      <c r="T34" s="60">
        <f t="shared" si="33"/>
        <v>1.8860552172053177E-4</v>
      </c>
      <c r="U34" s="59">
        <f t="shared" si="34"/>
        <v>0.11576696388594369</v>
      </c>
      <c r="V34" s="60">
        <f t="shared" si="35"/>
        <v>4.122689920454867E-4</v>
      </c>
      <c r="W34" s="60">
        <f t="shared" si="36"/>
        <v>3.6731783598622481E-3</v>
      </c>
      <c r="X34" s="60">
        <f t="shared" si="37"/>
        <v>3.9874515430490804E-4</v>
      </c>
      <c r="Y34" s="60">
        <f t="shared" si="38"/>
        <v>3.0168561113598573E-6</v>
      </c>
      <c r="Z34" s="58">
        <f t="shared" si="48"/>
        <v>0.12357895674202841</v>
      </c>
      <c r="AB34" s="42" t="s">
        <v>48</v>
      </c>
      <c r="AC34">
        <f>1/K39*(C31+D32+E33+F34+G35+H36+I37+J38)</f>
        <v>0.9682721779827822</v>
      </c>
      <c r="AE34" s="7">
        <f t="shared" si="49"/>
        <v>2121456</v>
      </c>
      <c r="AF34" s="7">
        <f t="shared" si="50"/>
        <v>1295407</v>
      </c>
      <c r="AG34" s="7">
        <f t="shared" si="51"/>
        <v>3104297</v>
      </c>
      <c r="AH34" s="7">
        <f t="shared" si="52"/>
        <v>2378200</v>
      </c>
      <c r="AI34" s="7">
        <f t="shared" si="53"/>
        <v>5445251</v>
      </c>
      <c r="AJ34" s="7">
        <f t="shared" si="54"/>
        <v>1997050</v>
      </c>
      <c r="AK34" s="7">
        <f t="shared" si="55"/>
        <v>1273596</v>
      </c>
      <c r="AL34" s="7">
        <f t="shared" si="56"/>
        <v>1500775</v>
      </c>
      <c r="AM34" s="7">
        <f t="shared" si="57"/>
        <v>19116032</v>
      </c>
      <c r="AO34" s="48">
        <f t="shared" si="58"/>
        <v>1.3346006765434214E+17</v>
      </c>
      <c r="AP34" s="48">
        <f t="shared" si="39"/>
        <v>827293092754957</v>
      </c>
      <c r="AQ34" s="48">
        <f t="shared" si="40"/>
        <v>1.7471264333810916E+16</v>
      </c>
      <c r="AR34" s="48">
        <f t="shared" si="41"/>
        <v>6.2939718184587203E+18</v>
      </c>
      <c r="AS34" s="48">
        <f t="shared" si="42"/>
        <v>1.1750595574924296E+17</v>
      </c>
      <c r="AT34" s="48">
        <f t="shared" si="43"/>
        <v>1.408196610765725E+17</v>
      </c>
      <c r="AU34" s="48">
        <f t="shared" si="44"/>
        <v>6217305274070928</v>
      </c>
      <c r="AV34" s="48">
        <f t="shared" si="45"/>
        <v>65317442418125</v>
      </c>
    </row>
    <row r="35" spans="1:48" x14ac:dyDescent="0.35">
      <c r="A35" s="91"/>
      <c r="B35" s="16" t="s">
        <v>10</v>
      </c>
      <c r="C35" s="50">
        <v>1254</v>
      </c>
      <c r="D35" s="50">
        <v>154</v>
      </c>
      <c r="E35" s="50">
        <v>154</v>
      </c>
      <c r="F35" s="50">
        <v>2862</v>
      </c>
      <c r="G35" s="49">
        <v>4187888</v>
      </c>
      <c r="H35" s="50">
        <v>51840</v>
      </c>
      <c r="I35" s="50">
        <v>8835</v>
      </c>
      <c r="J35" s="50">
        <v>212</v>
      </c>
      <c r="K35" s="50">
        <f t="shared" si="46"/>
        <v>4253199</v>
      </c>
      <c r="L35" s="30">
        <f>G35/K35</f>
        <v>0.98464426423499107</v>
      </c>
      <c r="M35" s="43" t="s">
        <v>55</v>
      </c>
      <c r="N35">
        <f>(1/K39)*((AC34*(1-AC34))/((1-AC35)*(1-AC35)))+((2*(1-AC34))*(2*AC34*AC35-AC36))/((1-AC35)*(1-AC35)*(1-AC35))+(((1-AC34)*(1-AC34))*(AC37-4*(AC35*AC35)))/((1-AC35)*(1-AC35)*(1-AC35)*(1-AC35))</f>
        <v>-2.0594768354405216E-3</v>
      </c>
      <c r="P35" s="91"/>
      <c r="Q35" s="58" t="s">
        <v>10</v>
      </c>
      <c r="R35" s="60">
        <f t="shared" si="47"/>
        <v>1.3045301943604348E-4</v>
      </c>
      <c r="S35" s="60">
        <f t="shared" si="32"/>
        <v>1.6020546246531656E-5</v>
      </c>
      <c r="T35" s="60">
        <f t="shared" si="33"/>
        <v>1.6020546246531656E-5</v>
      </c>
      <c r="U35" s="60">
        <f t="shared" si="34"/>
        <v>2.977324893348935E-4</v>
      </c>
      <c r="V35" s="59">
        <f t="shared" si="35"/>
        <v>0.43566398298243481</v>
      </c>
      <c r="W35" s="60">
        <f t="shared" si="36"/>
        <v>5.3928903728584481E-3</v>
      </c>
      <c r="X35" s="60">
        <f t="shared" si="37"/>
        <v>9.1910081875394274E-4</v>
      </c>
      <c r="Y35" s="60">
        <f t="shared" si="38"/>
        <v>2.2054258469251369E-5</v>
      </c>
      <c r="Z35" s="58">
        <f t="shared" si="48"/>
        <v>0.44245825503378045</v>
      </c>
      <c r="AB35" s="42" t="s">
        <v>45</v>
      </c>
      <c r="AC35" s="44">
        <f>(1/(K39*K39))*N32</f>
        <v>0.26791922090522463</v>
      </c>
      <c r="AE35" s="7">
        <f t="shared" si="49"/>
        <v>5186733</v>
      </c>
      <c r="AF35" s="7">
        <f t="shared" si="50"/>
        <v>4360684</v>
      </c>
      <c r="AG35" s="7">
        <f t="shared" si="51"/>
        <v>6169574</v>
      </c>
      <c r="AH35" s="7">
        <f t="shared" si="52"/>
        <v>5443477</v>
      </c>
      <c r="AI35" s="7">
        <f t="shared" si="53"/>
        <v>8510528</v>
      </c>
      <c r="AJ35" s="7">
        <f t="shared" si="54"/>
        <v>5062327</v>
      </c>
      <c r="AK35" s="7">
        <f t="shared" si="55"/>
        <v>4338873</v>
      </c>
      <c r="AL35" s="7">
        <f t="shared" si="56"/>
        <v>4566052</v>
      </c>
      <c r="AM35" s="7">
        <f t="shared" si="57"/>
        <v>43638248</v>
      </c>
      <c r="AO35" s="48">
        <f t="shared" si="58"/>
        <v>3.3735357813464408E+16</v>
      </c>
      <c r="AP35" s="48">
        <f t="shared" si="39"/>
        <v>2928397001969824</v>
      </c>
      <c r="AQ35" s="48">
        <f t="shared" si="40"/>
        <v>5861801074587304</v>
      </c>
      <c r="AR35" s="48">
        <f t="shared" si="41"/>
        <v>8.4805186573352E+16</v>
      </c>
      <c r="AS35" s="48">
        <f t="shared" si="42"/>
        <v>3.0332490362310145E+20</v>
      </c>
      <c r="AT35" s="48">
        <f t="shared" si="43"/>
        <v>1.3285116973115192E+18</v>
      </c>
      <c r="AU35" s="48">
        <f t="shared" si="44"/>
        <v>1.6632611007098973E+17</v>
      </c>
      <c r="AV35" s="48">
        <f t="shared" si="45"/>
        <v>4419952143741248</v>
      </c>
    </row>
    <row r="36" spans="1:48" x14ac:dyDescent="0.35">
      <c r="A36" s="91"/>
      <c r="B36" s="15" t="s">
        <v>13</v>
      </c>
      <c r="C36" s="50">
        <v>947</v>
      </c>
      <c r="D36" s="50">
        <v>196</v>
      </c>
      <c r="E36" s="50">
        <v>8849</v>
      </c>
      <c r="F36" s="50">
        <v>14270</v>
      </c>
      <c r="G36" s="50">
        <v>20598</v>
      </c>
      <c r="H36" s="49">
        <v>761129</v>
      </c>
      <c r="I36" s="50">
        <v>1685</v>
      </c>
      <c r="J36" s="50">
        <v>306</v>
      </c>
      <c r="K36" s="50">
        <f t="shared" si="46"/>
        <v>807980</v>
      </c>
      <c r="L36" s="30">
        <f>H36/K36</f>
        <v>0.94201465382806504</v>
      </c>
      <c r="N36">
        <f>N35*-1</f>
        <v>2.0594768354405216E-3</v>
      </c>
      <c r="P36" s="91"/>
      <c r="Q36" s="58" t="s">
        <v>13</v>
      </c>
      <c r="R36" s="60">
        <f t="shared" si="47"/>
        <v>9.8515956464061545E-5</v>
      </c>
      <c r="S36" s="60">
        <f t="shared" si="32"/>
        <v>2.0389786131949381E-5</v>
      </c>
      <c r="T36" s="60">
        <f t="shared" si="33"/>
        <v>9.2055723204908201E-4</v>
      </c>
      <c r="U36" s="60">
        <f t="shared" si="34"/>
        <v>1.4845012658312126E-3</v>
      </c>
      <c r="V36" s="60">
        <f t="shared" si="35"/>
        <v>2.1428000752341495E-3</v>
      </c>
      <c r="W36" s="59">
        <f t="shared" si="36"/>
        <v>7.917988535114541E-2</v>
      </c>
      <c r="X36" s="60">
        <f t="shared" si="37"/>
        <v>1.7528974302211583E-4</v>
      </c>
      <c r="Y36" s="60">
        <f t="shared" si="38"/>
        <v>3.1833033450900563E-5</v>
      </c>
      <c r="Z36" s="58">
        <f t="shared" si="48"/>
        <v>8.4053772443328886E-2</v>
      </c>
      <c r="AB36" s="42" t="s">
        <v>46</v>
      </c>
      <c r="AC36">
        <f>(1/(K39*K39))*((C31*(C39+K31))+(D32*(D39+K32))+(E33*(E39+K33))+(F34*(F39+K34))+(G35*(G39+K35))+(H36*(H39+K36))+(I37*(I39+K37))+(J38*(J39+K38)))</f>
        <v>0.52542475843168968</v>
      </c>
      <c r="AE36" s="7">
        <f t="shared" si="49"/>
        <v>1741514</v>
      </c>
      <c r="AF36" s="7">
        <f t="shared" si="50"/>
        <v>915465</v>
      </c>
      <c r="AG36" s="7">
        <f t="shared" si="51"/>
        <v>2724355</v>
      </c>
      <c r="AH36" s="7">
        <f t="shared" si="52"/>
        <v>1998258</v>
      </c>
      <c r="AI36" s="7">
        <f t="shared" si="53"/>
        <v>5065309</v>
      </c>
      <c r="AJ36" s="7">
        <f t="shared" si="54"/>
        <v>1617108</v>
      </c>
      <c r="AK36" s="7">
        <f t="shared" si="55"/>
        <v>893654</v>
      </c>
      <c r="AL36" s="7">
        <f t="shared" si="56"/>
        <v>1120833</v>
      </c>
      <c r="AM36" s="7">
        <f t="shared" si="57"/>
        <v>16076496</v>
      </c>
      <c r="AO36" s="48">
        <f t="shared" si="58"/>
        <v>2872128848549612</v>
      </c>
      <c r="AP36" s="48">
        <f t="shared" si="39"/>
        <v>164262928580100</v>
      </c>
      <c r="AQ36" s="48">
        <f t="shared" si="40"/>
        <v>6.5678252859155224E+16</v>
      </c>
      <c r="AR36" s="48">
        <f t="shared" si="41"/>
        <v>5.698060994322828E+16</v>
      </c>
      <c r="AS36" s="48">
        <f t="shared" si="42"/>
        <v>5.2849020375837766E+17</v>
      </c>
      <c r="AT36" s="48">
        <f t="shared" si="43"/>
        <v>1.9903814738068966E+18</v>
      </c>
      <c r="AU36" s="48">
        <f t="shared" si="44"/>
        <v>1345670439841460</v>
      </c>
      <c r="AV36" s="48">
        <f t="shared" si="45"/>
        <v>384417583850034</v>
      </c>
    </row>
    <row r="37" spans="1:48" x14ac:dyDescent="0.35">
      <c r="A37" s="91"/>
      <c r="B37" s="16" t="s">
        <v>1</v>
      </c>
      <c r="C37" s="50">
        <v>1591</v>
      </c>
      <c r="D37" s="50">
        <v>228</v>
      </c>
      <c r="E37" s="50">
        <v>2671</v>
      </c>
      <c r="F37" s="50">
        <v>3544</v>
      </c>
      <c r="G37" s="50">
        <v>9291</v>
      </c>
      <c r="H37" s="50">
        <v>1766</v>
      </c>
      <c r="I37" s="49">
        <v>64650</v>
      </c>
      <c r="J37" s="50">
        <v>1399</v>
      </c>
      <c r="K37" s="50">
        <f t="shared" si="46"/>
        <v>85140</v>
      </c>
      <c r="L37" s="30">
        <f>I37/K37</f>
        <v>0.75933756166314303</v>
      </c>
      <c r="M37" s="43" t="s">
        <v>57</v>
      </c>
      <c r="N37">
        <f>SQRT(N36)</f>
        <v>4.5381459159446622E-2</v>
      </c>
      <c r="P37" s="91"/>
      <c r="Q37" s="58" t="s">
        <v>1</v>
      </c>
      <c r="R37" s="60">
        <f t="shared" si="47"/>
        <v>1.6551096804046664E-4</v>
      </c>
      <c r="S37" s="60">
        <f t="shared" si="32"/>
        <v>2.371873080655336E-5</v>
      </c>
      <c r="T37" s="60">
        <f t="shared" si="33"/>
        <v>2.7786285080835099E-4</v>
      </c>
      <c r="U37" s="60">
        <f t="shared" si="34"/>
        <v>3.6868062271239085E-4</v>
      </c>
      <c r="V37" s="60">
        <f t="shared" si="35"/>
        <v>9.6653828036704942E-4</v>
      </c>
      <c r="W37" s="60">
        <f t="shared" si="36"/>
        <v>1.8371613422970716E-4</v>
      </c>
      <c r="X37" s="59">
        <f t="shared" si="37"/>
        <v>6.7255085379108546E-3</v>
      </c>
      <c r="Y37" s="60">
        <f t="shared" si="38"/>
        <v>1.4553729999284277E-4</v>
      </c>
      <c r="Z37" s="58">
        <f t="shared" si="48"/>
        <v>8.8570734248682153E-3</v>
      </c>
      <c r="AB37" s="42" t="s">
        <v>47</v>
      </c>
      <c r="AC37" s="45">
        <f>(1/(K39*K39*K39))*AO31</f>
        <v>3.4676734489608092E-3</v>
      </c>
      <c r="AE37" s="7">
        <f t="shared" si="49"/>
        <v>1018674</v>
      </c>
      <c r="AF37" s="7">
        <f t="shared" si="50"/>
        <v>192625</v>
      </c>
      <c r="AG37" s="7">
        <f t="shared" si="51"/>
        <v>2001515</v>
      </c>
      <c r="AH37" s="7">
        <f t="shared" si="52"/>
        <v>1275418</v>
      </c>
      <c r="AI37" s="7">
        <f t="shared" si="53"/>
        <v>4342469</v>
      </c>
      <c r="AJ37" s="7">
        <f t="shared" si="54"/>
        <v>894268</v>
      </c>
      <c r="AK37" s="7">
        <f t="shared" si="55"/>
        <v>170814</v>
      </c>
      <c r="AL37" s="7">
        <f t="shared" si="56"/>
        <v>397993</v>
      </c>
      <c r="AM37" s="7">
        <f t="shared" si="57"/>
        <v>10293776</v>
      </c>
      <c r="AO37" s="48">
        <f t="shared" si="58"/>
        <v>1650975478777116</v>
      </c>
      <c r="AP37" s="48">
        <f t="shared" si="39"/>
        <v>8459801062500</v>
      </c>
      <c r="AQ37" s="48">
        <f t="shared" si="40"/>
        <v>1.0700192390545976E+16</v>
      </c>
      <c r="AR37" s="48">
        <f t="shared" si="41"/>
        <v>5764993168821856</v>
      </c>
      <c r="AS37" s="48">
        <f t="shared" si="42"/>
        <v>1.7520073091529366E+17</v>
      </c>
      <c r="AT37" s="48">
        <f t="shared" si="43"/>
        <v>1412297141785184</v>
      </c>
      <c r="AU37" s="48">
        <f t="shared" si="44"/>
        <v>1886320370831400</v>
      </c>
      <c r="AV37" s="48">
        <f t="shared" si="45"/>
        <v>221599400840551</v>
      </c>
    </row>
    <row r="38" spans="1:48" x14ac:dyDescent="0.35">
      <c r="A38" s="91"/>
      <c r="B38" s="16" t="s">
        <v>2</v>
      </c>
      <c r="C38" s="50">
        <v>1304</v>
      </c>
      <c r="D38" s="55">
        <v>0</v>
      </c>
      <c r="E38" s="51">
        <v>109</v>
      </c>
      <c r="F38" s="50">
        <v>166</v>
      </c>
      <c r="G38" s="50">
        <v>990</v>
      </c>
      <c r="H38" s="50">
        <v>522</v>
      </c>
      <c r="I38" s="50">
        <v>1043</v>
      </c>
      <c r="J38" s="49">
        <v>308717</v>
      </c>
      <c r="K38" s="50">
        <f t="shared" si="46"/>
        <v>312851</v>
      </c>
      <c r="L38" s="30">
        <f>J38/K38</f>
        <v>0.98678604191771802</v>
      </c>
      <c r="P38" s="91"/>
      <c r="Q38" s="58" t="s">
        <v>2</v>
      </c>
      <c r="R38" s="60">
        <f t="shared" si="47"/>
        <v>1.3565449549011221E-4</v>
      </c>
      <c r="S38" s="60">
        <f t="shared" si="32"/>
        <v>0</v>
      </c>
      <c r="T38" s="60">
        <f t="shared" si="33"/>
        <v>1.1339217797869808E-5</v>
      </c>
      <c r="U38" s="60">
        <f t="shared" si="34"/>
        <v>1.726890049950815E-5</v>
      </c>
      <c r="V38" s="60">
        <f t="shared" si="35"/>
        <v>1.0298922587056064E-4</v>
      </c>
      <c r="W38" s="60">
        <f t="shared" si="36"/>
        <v>5.430341000447743E-5</v>
      </c>
      <c r="X38" s="60">
        <f t="shared" si="37"/>
        <v>1.0850279048787348E-4</v>
      </c>
      <c r="Y38" s="59">
        <f t="shared" si="38"/>
        <v>3.2115681659678659E-2</v>
      </c>
      <c r="Z38" s="58">
        <f>SUM(R38:Y38)</f>
        <v>3.254573969982906E-2</v>
      </c>
      <c r="AB38" s="42" t="s">
        <v>56</v>
      </c>
      <c r="AC38">
        <f>AC33/N37</f>
        <v>9.5316889978848458</v>
      </c>
      <c r="AE38" s="7">
        <f t="shared" si="49"/>
        <v>1246385</v>
      </c>
      <c r="AF38" s="7">
        <f t="shared" si="50"/>
        <v>420336</v>
      </c>
      <c r="AG38" s="7">
        <f t="shared" si="51"/>
        <v>2229226</v>
      </c>
      <c r="AH38" s="7">
        <f t="shared" si="52"/>
        <v>1503129</v>
      </c>
      <c r="AI38" s="7">
        <f t="shared" si="53"/>
        <v>4570180</v>
      </c>
      <c r="AJ38" s="7">
        <f t="shared" si="54"/>
        <v>1121979</v>
      </c>
      <c r="AK38" s="7">
        <f t="shared" si="55"/>
        <v>398525</v>
      </c>
      <c r="AL38" s="7">
        <f t="shared" si="56"/>
        <v>625704</v>
      </c>
      <c r="AM38" s="7">
        <f t="shared" si="57"/>
        <v>12115464</v>
      </c>
      <c r="AO38" s="48">
        <f t="shared" si="58"/>
        <v>2025732140965400</v>
      </c>
      <c r="AP38" s="48">
        <f t="shared" si="39"/>
        <v>0</v>
      </c>
      <c r="AQ38" s="48">
        <f t="shared" si="40"/>
        <v>541669892939284</v>
      </c>
      <c r="AR38" s="48">
        <f t="shared" si="41"/>
        <v>375059867246406</v>
      </c>
      <c r="AS38" s="48">
        <f t="shared" si="42"/>
        <v>2.0677679780076E+16</v>
      </c>
      <c r="AT38" s="48">
        <f t="shared" si="43"/>
        <v>657112849502202</v>
      </c>
      <c r="AU38" s="48">
        <f t="shared" si="44"/>
        <v>165651529176875</v>
      </c>
      <c r="AV38" s="48">
        <f t="shared" si="45"/>
        <v>1.2086440209008467E+17</v>
      </c>
    </row>
    <row r="39" spans="1:48" x14ac:dyDescent="0.35">
      <c r="A39" s="85"/>
      <c r="B39" s="4" t="s">
        <v>25</v>
      </c>
      <c r="C39" s="50">
        <f>SUM(C31:C38)</f>
        <v>919004</v>
      </c>
      <c r="D39" s="50">
        <f t="shared" ref="D39" si="59">SUM(D31:D38)</f>
        <v>107351</v>
      </c>
      <c r="E39" s="50">
        <f t="shared" ref="E39" si="60">SUM(E31:E38)</f>
        <v>1885782</v>
      </c>
      <c r="F39" s="50">
        <f t="shared" ref="F39" si="61">SUM(F31:F38)</f>
        <v>1155120</v>
      </c>
      <c r="G39" s="50">
        <f t="shared" ref="G39" si="62">SUM(G31:G38)</f>
        <v>4236298</v>
      </c>
      <c r="H39" s="50">
        <f t="shared" ref="H39" si="63">SUM(H31:H38)</f>
        <v>885698</v>
      </c>
      <c r="I39" s="50">
        <f>SUM(I31:I38)</f>
        <v>83747</v>
      </c>
      <c r="J39" s="50">
        <f t="shared" ref="J39" si="64">SUM(J31:J38)</f>
        <v>327659</v>
      </c>
      <c r="K39" s="52">
        <f>SUM(C39:J39)</f>
        <v>9600659</v>
      </c>
      <c r="L39" s="35"/>
      <c r="M39" s="18"/>
      <c r="P39" s="85"/>
      <c r="Q39" s="61" t="s">
        <v>25</v>
      </c>
      <c r="R39" s="58">
        <f>SUM(R31:R38)</f>
        <v>9.5603545991867378E-2</v>
      </c>
      <c r="S39" s="58">
        <f t="shared" ref="S39" si="65">SUM(S31:S38)</f>
        <v>1.116767311760662E-2</v>
      </c>
      <c r="T39" s="58">
        <f t="shared" ref="T39" si="66">SUM(T31:T38)</f>
        <v>0.19617699832387636</v>
      </c>
      <c r="U39" s="58">
        <f t="shared" ref="U39" si="67">SUM(U31:U38)</f>
        <v>0.12016658039151717</v>
      </c>
      <c r="V39" s="58">
        <f t="shared" ref="V39" si="68">SUM(V31:V38)</f>
        <v>0.44070005209798407</v>
      </c>
      <c r="W39" s="58">
        <f t="shared" ref="W39" si="69">SUM(W31:W38)</f>
        <v>9.213873876273114E-2</v>
      </c>
      <c r="X39" s="58">
        <f t="shared" ref="X39" si="70">SUM(X31:X38)</f>
        <v>8.7121603020018611E-3</v>
      </c>
      <c r="Y39" s="58">
        <f t="shared" ref="Y39" si="71">SUM(Y31:Y38)</f>
        <v>3.408620884800205E-2</v>
      </c>
      <c r="Z39" s="61">
        <f t="shared" ref="Z39" si="72">SUM(Z31:Z38)</f>
        <v>0.99875195783558668</v>
      </c>
    </row>
    <row r="40" spans="1:48" x14ac:dyDescent="0.35">
      <c r="A40" s="92" t="s">
        <v>35</v>
      </c>
      <c r="B40" s="93"/>
      <c r="C40" s="30">
        <f>C31/C39</f>
        <v>0.96126785084722155</v>
      </c>
      <c r="D40" s="30">
        <f>D32/D39</f>
        <v>0.98630660170841444</v>
      </c>
      <c r="E40" s="30">
        <f>E33/E39</f>
        <v>0.99245246799470987</v>
      </c>
      <c r="F40" s="30">
        <f>F34/F39</f>
        <v>0.96338735369485418</v>
      </c>
      <c r="G40" s="30">
        <f>G35/G39</f>
        <v>0.98857256972951379</v>
      </c>
      <c r="H40" s="30">
        <f>H36/H39</f>
        <v>0.85935499459183606</v>
      </c>
      <c r="I40" s="30">
        <f>I37/I39</f>
        <v>0.77196795109078531</v>
      </c>
      <c r="J40" s="30">
        <f>J38/J39</f>
        <v>0.94218989864462754</v>
      </c>
      <c r="K40" s="34"/>
      <c r="L40" s="34"/>
    </row>
    <row r="41" spans="1:48" ht="18.5" x14ac:dyDescent="0.45">
      <c r="A41" s="25"/>
      <c r="B41" s="26"/>
      <c r="C41" s="28"/>
      <c r="D41" s="28"/>
      <c r="E41" s="28"/>
      <c r="F41" s="28"/>
      <c r="G41" s="28"/>
      <c r="H41" s="28"/>
      <c r="I41" s="28"/>
      <c r="J41" s="28"/>
      <c r="K41" s="29"/>
      <c r="L41" s="36" t="s">
        <v>37</v>
      </c>
      <c r="M41" s="39">
        <f>(C31+D32+E33+F34+G35+H36+I37+J38)/K39</f>
        <v>0.9682721779827822</v>
      </c>
    </row>
    <row r="42" spans="1:48" ht="21" x14ac:dyDescent="0.5">
      <c r="B42" s="23" t="s">
        <v>38</v>
      </c>
    </row>
    <row r="44" spans="1:48" x14ac:dyDescent="0.35">
      <c r="A44" s="84" t="s">
        <v>33</v>
      </c>
      <c r="B44" s="80">
        <v>2013</v>
      </c>
      <c r="C44" s="81"/>
      <c r="D44" s="81"/>
      <c r="E44" s="81"/>
      <c r="F44" s="81"/>
      <c r="G44" s="81"/>
      <c r="H44" s="81"/>
      <c r="I44" s="81"/>
      <c r="J44" s="81"/>
      <c r="K44" s="81"/>
      <c r="L44" s="86" t="s">
        <v>36</v>
      </c>
      <c r="P44" s="87" t="s">
        <v>33</v>
      </c>
      <c r="Q44" s="80">
        <v>2013</v>
      </c>
      <c r="R44" s="81"/>
      <c r="S44" s="81"/>
      <c r="T44" s="81"/>
      <c r="U44" s="81"/>
      <c r="V44" s="81"/>
      <c r="W44" s="81"/>
      <c r="X44" s="81"/>
      <c r="Y44" s="81"/>
      <c r="Z44" s="82"/>
    </row>
    <row r="45" spans="1:48" x14ac:dyDescent="0.35">
      <c r="A45" s="85"/>
      <c r="B45" s="7"/>
      <c r="C45" s="7" t="s">
        <v>8</v>
      </c>
      <c r="D45" s="7" t="s">
        <v>0</v>
      </c>
      <c r="E45" s="7" t="s">
        <v>11</v>
      </c>
      <c r="F45" s="7" t="s">
        <v>3</v>
      </c>
      <c r="G45" s="7" t="s">
        <v>10</v>
      </c>
      <c r="H45" s="7" t="s">
        <v>19</v>
      </c>
      <c r="I45" s="7" t="s">
        <v>20</v>
      </c>
      <c r="J45" s="7" t="s">
        <v>2</v>
      </c>
      <c r="K45" s="32" t="s">
        <v>23</v>
      </c>
      <c r="L45" s="86"/>
      <c r="P45" s="88"/>
      <c r="Q45" s="7"/>
      <c r="R45" s="7" t="s">
        <v>8</v>
      </c>
      <c r="S45" s="7" t="s">
        <v>0</v>
      </c>
      <c r="T45" s="7" t="s">
        <v>11</v>
      </c>
      <c r="U45" s="7" t="s">
        <v>3</v>
      </c>
      <c r="V45" s="7" t="s">
        <v>10</v>
      </c>
      <c r="W45" s="7" t="s">
        <v>19</v>
      </c>
      <c r="X45" s="7" t="s">
        <v>20</v>
      </c>
      <c r="Y45" s="7" t="s">
        <v>2</v>
      </c>
      <c r="Z45" s="20" t="s">
        <v>23</v>
      </c>
      <c r="AE45" s="89" t="s">
        <v>53</v>
      </c>
      <c r="AF45" s="89"/>
      <c r="AG45" s="89"/>
      <c r="AH45" s="89"/>
      <c r="AI45" s="89"/>
      <c r="AJ45" s="89"/>
      <c r="AK45" s="89"/>
      <c r="AL45" s="89"/>
      <c r="AM45" s="89"/>
      <c r="AO45" s="90" t="s">
        <v>54</v>
      </c>
      <c r="AP45" s="90"/>
      <c r="AQ45" s="90"/>
      <c r="AR45" s="90"/>
      <c r="AS45" s="90"/>
      <c r="AT45" s="90"/>
      <c r="AU45" s="90"/>
      <c r="AV45" s="90"/>
    </row>
    <row r="46" spans="1:48" x14ac:dyDescent="0.35">
      <c r="A46" s="84">
        <v>1999</v>
      </c>
      <c r="B46" s="15" t="s">
        <v>8</v>
      </c>
      <c r="C46" s="49">
        <v>703652</v>
      </c>
      <c r="D46" s="50">
        <v>1242</v>
      </c>
      <c r="E46" s="50">
        <v>14241</v>
      </c>
      <c r="F46" s="50">
        <v>31872</v>
      </c>
      <c r="G46" s="50">
        <v>16072</v>
      </c>
      <c r="H46" s="50">
        <v>4216</v>
      </c>
      <c r="I46" s="50">
        <v>4631</v>
      </c>
      <c r="J46" s="50">
        <v>26041</v>
      </c>
      <c r="K46" s="56">
        <f>SUM(C46:J46)</f>
        <v>801967</v>
      </c>
      <c r="L46" s="30">
        <f>C46/K46</f>
        <v>0.87740767388184304</v>
      </c>
      <c r="M46" s="43" t="s">
        <v>49</v>
      </c>
      <c r="N46">
        <f>C46+D47+E48+F49+G50+H51+I52+J53</f>
        <v>7695397</v>
      </c>
      <c r="P46" s="84">
        <v>1999</v>
      </c>
      <c r="Q46" s="15" t="s">
        <v>8</v>
      </c>
      <c r="R46" s="59">
        <f>C46/$K$24</f>
        <v>7.3200580567951257E-2</v>
      </c>
      <c r="S46" s="60">
        <f t="shared" ref="S46:S53" si="73">D46/$K$24</f>
        <v>1.29204665183067E-4</v>
      </c>
      <c r="T46" s="60">
        <f t="shared" ref="T46:T53" si="74">E46/$K$24</f>
        <v>1.4814844097198526E-3</v>
      </c>
      <c r="U46" s="60">
        <f t="shared" ref="U46:U53" si="75">F46/$K$24</f>
        <v>3.3156288959055643E-3</v>
      </c>
      <c r="V46" s="60">
        <f t="shared" ref="V46:V53" si="76">G46/$K$24</f>
        <v>1.6719624628198492E-3</v>
      </c>
      <c r="W46" s="60">
        <f t="shared" ref="W46:W53" si="77">H46/$K$24</f>
        <v>4.3858846087907444E-4</v>
      </c>
      <c r="X46" s="60">
        <f t="shared" ref="X46:X53" si="78">I46/$K$24</f>
        <v>4.8176071212784478E-4</v>
      </c>
      <c r="Y46" s="60">
        <f t="shared" ref="Y46:Y53" si="79">J46/$K$24</f>
        <v>2.7090327584800705E-3</v>
      </c>
      <c r="Z46" s="58">
        <f>SUM(R46:Y46)</f>
        <v>8.3428242933066568E-2</v>
      </c>
      <c r="AB46" t="s">
        <v>42</v>
      </c>
      <c r="AC46">
        <f>R46+S47+T48+U49+V50+W51+X52+Y53</f>
        <v>0.80054846444104522</v>
      </c>
      <c r="AE46" s="7">
        <f>$C$24+K46</f>
        <v>1735501</v>
      </c>
      <c r="AF46" s="7">
        <f>$D$24+K46</f>
        <v>909452</v>
      </c>
      <c r="AG46" s="7">
        <f>$E$24+K46</f>
        <v>2718342</v>
      </c>
      <c r="AH46" s="7">
        <f>$F$24+K46</f>
        <v>1992245</v>
      </c>
      <c r="AI46" s="7">
        <f>$G$24+K46</f>
        <v>5059296</v>
      </c>
      <c r="AJ46" s="7">
        <f>$H$24+K46</f>
        <v>1611095</v>
      </c>
      <c r="AK46" s="7">
        <f>$I$24+K46</f>
        <v>887641</v>
      </c>
      <c r="AL46" s="7">
        <f>$J$24+K46</f>
        <v>1114820</v>
      </c>
      <c r="AM46" s="7">
        <f>SUM(AE46:AL46)</f>
        <v>16028392</v>
      </c>
      <c r="AO46" s="48">
        <f>C46*(AE46*AE46)</f>
        <v>2.1193742962097956E+18</v>
      </c>
      <c r="AP46" s="48">
        <f t="shared" ref="AP46:AP53" si="80">D46*(AF46*AF46)</f>
        <v>1027261851857568</v>
      </c>
      <c r="AQ46" s="48">
        <f t="shared" ref="AQ46:AQ53" si="81">E46*(AG46*AG46)</f>
        <v>1.0523220656367632E+17</v>
      </c>
      <c r="AR46" s="48">
        <f t="shared" ref="AR46:AR53" si="82">F46*(AH46*AH46)</f>
        <v>1.265012473428768E+17</v>
      </c>
      <c r="AS46" s="48">
        <f t="shared" ref="AS46:AS53" si="83">G46*(AI46*AI46)</f>
        <v>4.1138656252298035E+17</v>
      </c>
      <c r="AT46" s="48">
        <f t="shared" ref="AT46:AT53" si="84">H46*(AJ46*AJ46)</f>
        <v>1.09431638494894E+16</v>
      </c>
      <c r="AU46" s="48">
        <f t="shared" ref="AU46:AU53" si="85">I46*(AK46*AK46)</f>
        <v>3648795209343911</v>
      </c>
      <c r="AV46" s="48">
        <f t="shared" ref="AV46:AV53" si="86">J46*(AL46*AL46)</f>
        <v>3.23643702113284E+16</v>
      </c>
    </row>
    <row r="47" spans="1:48" x14ac:dyDescent="0.35">
      <c r="A47" s="91"/>
      <c r="B47" s="16" t="s">
        <v>0</v>
      </c>
      <c r="C47" s="50">
        <v>61683</v>
      </c>
      <c r="D47" s="49">
        <v>78063</v>
      </c>
      <c r="E47" s="50">
        <v>6794</v>
      </c>
      <c r="F47" s="50">
        <v>28557</v>
      </c>
      <c r="G47" s="50">
        <v>522</v>
      </c>
      <c r="H47" s="50">
        <v>1664</v>
      </c>
      <c r="I47" s="50">
        <v>299</v>
      </c>
      <c r="J47" s="51">
        <v>0</v>
      </c>
      <c r="K47" s="56">
        <f t="shared" ref="K47:K53" si="87">SUM(C47:J47)</f>
        <v>177582</v>
      </c>
      <c r="L47" s="30">
        <f>D47/K47</f>
        <v>0.43958847180457478</v>
      </c>
      <c r="M47" s="43" t="s">
        <v>51</v>
      </c>
      <c r="N47" s="24">
        <f>C54*K46+D54*K47+E54*K48+F54*K49+G54*K50+H54*K51+I54*K52+J54*K53</f>
        <v>27765279750410</v>
      </c>
      <c r="P47" s="91"/>
      <c r="Q47" s="16" t="s">
        <v>0</v>
      </c>
      <c r="R47" s="60">
        <f t="shared" ref="R47:R53" si="88">C47/$K$24</f>
        <v>6.4168529488624164E-3</v>
      </c>
      <c r="S47" s="59">
        <f t="shared" si="73"/>
        <v>8.1208565041753292E-3</v>
      </c>
      <c r="T47" s="60">
        <f t="shared" si="74"/>
        <v>7.0677656622685761E-4</v>
      </c>
      <c r="U47" s="60">
        <f t="shared" si="75"/>
        <v>2.9707710335208086E-3</v>
      </c>
      <c r="V47" s="60">
        <f t="shared" si="76"/>
        <v>5.430341000447743E-5</v>
      </c>
      <c r="W47" s="60">
        <f t="shared" si="77"/>
        <v>1.7310512307940699E-4</v>
      </c>
      <c r="X47" s="60">
        <f t="shared" si="78"/>
        <v>3.1104826803330945E-5</v>
      </c>
      <c r="Y47" s="60">
        <f t="shared" si="79"/>
        <v>0</v>
      </c>
      <c r="Z47" s="58">
        <f t="shared" ref="Z47:Z52" si="89">SUM(R47:Y47)</f>
        <v>1.8473770412672629E-2</v>
      </c>
      <c r="AB47" t="s">
        <v>43</v>
      </c>
      <c r="AC47">
        <f>R54*Z46+S54*Z47+T54*Z48+U54*Z49+V54*Z50+W54*Z51+X54*Z52+Y54*Z53</f>
        <v>0.30047977948295818</v>
      </c>
      <c r="AE47" s="7">
        <f t="shared" ref="AE47:AE53" si="90">$C$24+K47</f>
        <v>1111116</v>
      </c>
      <c r="AF47" s="7">
        <f t="shared" ref="AF47:AF53" si="91">$D$24+K47</f>
        <v>285067</v>
      </c>
      <c r="AG47" s="7">
        <f t="shared" ref="AG47:AG53" si="92">$E$24+K47</f>
        <v>2093957</v>
      </c>
      <c r="AH47" s="7">
        <f t="shared" ref="AH47:AH53" si="93">$F$24+K47</f>
        <v>1367860</v>
      </c>
      <c r="AI47" s="7">
        <f t="shared" ref="AI47:AI53" si="94">$G$24+K47</f>
        <v>4434911</v>
      </c>
      <c r="AJ47" s="7">
        <f t="shared" ref="AJ47:AJ53" si="95">$H$24+K47</f>
        <v>986710</v>
      </c>
      <c r="AK47" s="7">
        <f t="shared" ref="AK47:AK53" si="96">$I$24+K47</f>
        <v>263256</v>
      </c>
      <c r="AL47" s="7">
        <f t="shared" ref="AL47:AL53" si="97">$J$24+K47</f>
        <v>490435</v>
      </c>
      <c r="AM47" s="7">
        <f t="shared" ref="AM47:AM53" si="98">SUM(AE47:AL47)</f>
        <v>11033312</v>
      </c>
      <c r="AO47" s="48">
        <f t="shared" ref="AO47:AO53" si="99">C47*(AE47*AE47)</f>
        <v>7.6152521989622448E+16</v>
      </c>
      <c r="AP47" s="48">
        <f t="shared" si="80"/>
        <v>6343648751394807</v>
      </c>
      <c r="AQ47" s="48">
        <f t="shared" si="81"/>
        <v>2.9789352305866104E+16</v>
      </c>
      <c r="AR47" s="48">
        <f t="shared" si="82"/>
        <v>5.34313172544372E+16</v>
      </c>
      <c r="AS47" s="48">
        <f t="shared" si="83"/>
        <v>1.0266923371674762E+16</v>
      </c>
      <c r="AT47" s="48">
        <f t="shared" si="84"/>
        <v>1620064782502400</v>
      </c>
      <c r="AU47" s="48">
        <f t="shared" si="85"/>
        <v>20721812739264</v>
      </c>
      <c r="AV47" s="48">
        <f t="shared" si="86"/>
        <v>0</v>
      </c>
    </row>
    <row r="48" spans="1:48" x14ac:dyDescent="0.35">
      <c r="A48" s="91"/>
      <c r="B48" s="16" t="s">
        <v>11</v>
      </c>
      <c r="C48" s="50">
        <v>56759</v>
      </c>
      <c r="D48" s="50">
        <v>92</v>
      </c>
      <c r="E48" s="49">
        <v>1370998</v>
      </c>
      <c r="F48" s="50">
        <v>47770</v>
      </c>
      <c r="G48" s="50">
        <v>28524</v>
      </c>
      <c r="H48" s="50">
        <v>68772</v>
      </c>
      <c r="I48" s="50">
        <v>11014</v>
      </c>
      <c r="J48" s="50">
        <v>676</v>
      </c>
      <c r="K48" s="56">
        <f t="shared" si="87"/>
        <v>1584605</v>
      </c>
      <c r="L48" s="30">
        <f>E48/K48</f>
        <v>0.8651985826120705</v>
      </c>
      <c r="P48" s="91"/>
      <c r="Q48" s="16" t="s">
        <v>11</v>
      </c>
      <c r="R48" s="60">
        <f t="shared" si="88"/>
        <v>5.9046115870577285E-3</v>
      </c>
      <c r="S48" s="60">
        <f t="shared" si="73"/>
        <v>9.5707159394864434E-6</v>
      </c>
      <c r="T48" s="59">
        <f t="shared" si="74"/>
        <v>0.14262426534352213</v>
      </c>
      <c r="U48" s="60">
        <f t="shared" si="75"/>
        <v>4.9694902220572545E-3</v>
      </c>
      <c r="V48" s="60">
        <f t="shared" si="76"/>
        <v>2.9673380593251229E-3</v>
      </c>
      <c r="W48" s="60">
        <f t="shared" si="77"/>
        <v>7.154318223808279E-3</v>
      </c>
      <c r="X48" s="60">
        <f t="shared" si="78"/>
        <v>1.1457811451902576E-3</v>
      </c>
      <c r="Y48" s="60">
        <f t="shared" si="79"/>
        <v>7.0323956251009092E-5</v>
      </c>
      <c r="Z48" s="58">
        <f t="shared" si="89"/>
        <v>0.16484569925315126</v>
      </c>
      <c r="AB48" t="s">
        <v>44</v>
      </c>
      <c r="AC48">
        <f>(AC46-AC47)/1-AC47</f>
        <v>0.19958890547512892</v>
      </c>
      <c r="AE48" s="7">
        <f t="shared" si="90"/>
        <v>2518139</v>
      </c>
      <c r="AF48" s="7">
        <f t="shared" si="91"/>
        <v>1692090</v>
      </c>
      <c r="AG48" s="7">
        <f t="shared" si="92"/>
        <v>3500980</v>
      </c>
      <c r="AH48" s="7">
        <f t="shared" si="93"/>
        <v>2774883</v>
      </c>
      <c r="AI48" s="7">
        <f t="shared" si="94"/>
        <v>5841934</v>
      </c>
      <c r="AJ48" s="7">
        <f t="shared" si="95"/>
        <v>2393733</v>
      </c>
      <c r="AK48" s="7">
        <f t="shared" si="96"/>
        <v>1670279</v>
      </c>
      <c r="AL48" s="7">
        <f t="shared" si="97"/>
        <v>1897458</v>
      </c>
      <c r="AM48" s="7">
        <f t="shared" si="98"/>
        <v>22289496</v>
      </c>
      <c r="AO48" s="48">
        <f t="shared" si="99"/>
        <v>3.5991018253967661E+17</v>
      </c>
      <c r="AP48" s="48">
        <f t="shared" si="80"/>
        <v>263411508265200</v>
      </c>
      <c r="AQ48" s="48">
        <f t="shared" si="81"/>
        <v>1.680413186298648E+19</v>
      </c>
      <c r="AR48" s="48">
        <f t="shared" si="82"/>
        <v>3.6782783745442355E+17</v>
      </c>
      <c r="AS48" s="48">
        <f t="shared" si="83"/>
        <v>9.734725731487945E+17</v>
      </c>
      <c r="AT48" s="48">
        <f t="shared" si="84"/>
        <v>3.940606492449751E+17</v>
      </c>
      <c r="AU48" s="48">
        <f t="shared" si="85"/>
        <v>3.0727208963380776E+16</v>
      </c>
      <c r="AV48" s="48">
        <f t="shared" si="86"/>
        <v>2433834478552464</v>
      </c>
    </row>
    <row r="49" spans="1:48" x14ac:dyDescent="0.35">
      <c r="A49" s="91"/>
      <c r="B49" s="16" t="s">
        <v>3</v>
      </c>
      <c r="C49" s="50">
        <v>39661</v>
      </c>
      <c r="D49" s="50">
        <v>7532</v>
      </c>
      <c r="E49" s="50">
        <v>17996</v>
      </c>
      <c r="F49" s="49">
        <v>671303</v>
      </c>
      <c r="G49" s="50">
        <v>7641</v>
      </c>
      <c r="H49" s="50">
        <v>39443</v>
      </c>
      <c r="I49" s="50">
        <v>5540</v>
      </c>
      <c r="J49" s="50">
        <v>1404</v>
      </c>
      <c r="K49" s="56">
        <f t="shared" si="87"/>
        <v>790520</v>
      </c>
      <c r="L49" s="30">
        <f>F49/K49</f>
        <v>0.84919167130496387</v>
      </c>
      <c r="M49" s="43" t="s">
        <v>52</v>
      </c>
      <c r="N49">
        <f>((C46*(C54+K46))+(D47*(D54+K47))+(E48*(E54+K48))+(F49*(F54+K49))+(G50*(G54+K50))+(H51*(H54+K51))+(I52*(I54+K52))+(J53*(J54+K53)))</f>
        <v>47440855779988</v>
      </c>
      <c r="P49" s="91"/>
      <c r="Q49" s="16" t="s">
        <v>3</v>
      </c>
      <c r="R49" s="60">
        <f t="shared" si="88"/>
        <v>4.1259148356083894E-3</v>
      </c>
      <c r="S49" s="60">
        <f t="shared" si="73"/>
        <v>7.835503527849119E-4</v>
      </c>
      <c r="T49" s="60">
        <f t="shared" si="74"/>
        <v>1.8721152613804136E-3</v>
      </c>
      <c r="U49" s="59">
        <f t="shared" si="75"/>
        <v>6.9835329590489867E-2</v>
      </c>
      <c r="V49" s="60">
        <f t="shared" si="76"/>
        <v>7.9488957058278166E-4</v>
      </c>
      <c r="W49" s="60">
        <f t="shared" si="77"/>
        <v>4.1032364000126503E-3</v>
      </c>
      <c r="X49" s="60">
        <f t="shared" si="78"/>
        <v>5.7632354679081413E-4</v>
      </c>
      <c r="Y49" s="60">
        <f t="shared" si="79"/>
        <v>1.4605744759824964E-4</v>
      </c>
      <c r="Z49" s="58">
        <f t="shared" si="89"/>
        <v>8.2237417005248073E-2</v>
      </c>
      <c r="AB49" s="42" t="s">
        <v>48</v>
      </c>
      <c r="AC49">
        <f>1/K54*(C46+D47+E48+F49+G50+H51+I52+J53)</f>
        <v>0.80124170960646013</v>
      </c>
      <c r="AE49" s="7">
        <f t="shared" si="90"/>
        <v>1724054</v>
      </c>
      <c r="AF49" s="7">
        <f t="shared" si="91"/>
        <v>898005</v>
      </c>
      <c r="AG49" s="7">
        <f t="shared" si="92"/>
        <v>2706895</v>
      </c>
      <c r="AH49" s="7">
        <f t="shared" si="93"/>
        <v>1980798</v>
      </c>
      <c r="AI49" s="7">
        <f t="shared" si="94"/>
        <v>5047849</v>
      </c>
      <c r="AJ49" s="7">
        <f t="shared" si="95"/>
        <v>1599648</v>
      </c>
      <c r="AK49" s="7">
        <f t="shared" si="96"/>
        <v>876194</v>
      </c>
      <c r="AL49" s="7">
        <f t="shared" si="97"/>
        <v>1103373</v>
      </c>
      <c r="AM49" s="7">
        <f t="shared" si="98"/>
        <v>15936816</v>
      </c>
      <c r="AO49" s="48">
        <f t="shared" si="99"/>
        <v>1.1788685701256347E+17</v>
      </c>
      <c r="AP49" s="48">
        <f t="shared" si="80"/>
        <v>6073902565548300</v>
      </c>
      <c r="AQ49" s="48">
        <f t="shared" si="81"/>
        <v>1.318617406162859E+17</v>
      </c>
      <c r="AR49" s="48">
        <f t="shared" si="82"/>
        <v>2.6338980798726758E+18</v>
      </c>
      <c r="AS49" s="48">
        <f t="shared" si="83"/>
        <v>1.9469863636428643E+17</v>
      </c>
      <c r="AT49" s="48">
        <f t="shared" si="84"/>
        <v>1.0092965629194547E+17</v>
      </c>
      <c r="AU49" s="48">
        <f t="shared" si="85"/>
        <v>4253146228023440</v>
      </c>
      <c r="AV49" s="48">
        <f t="shared" si="86"/>
        <v>1709274495889116</v>
      </c>
    </row>
    <row r="50" spans="1:48" x14ac:dyDescent="0.35">
      <c r="A50" s="91"/>
      <c r="B50" s="16" t="s">
        <v>10</v>
      </c>
      <c r="C50" s="50">
        <v>37937</v>
      </c>
      <c r="D50" s="50">
        <v>19455</v>
      </c>
      <c r="E50" s="50">
        <v>430148</v>
      </c>
      <c r="F50" s="50">
        <v>347267</v>
      </c>
      <c r="G50" s="49">
        <v>4115899</v>
      </c>
      <c r="H50" s="50">
        <v>292704</v>
      </c>
      <c r="I50" s="50">
        <v>43215</v>
      </c>
      <c r="J50" s="50">
        <v>16723</v>
      </c>
      <c r="K50" s="56">
        <f t="shared" si="87"/>
        <v>5303348</v>
      </c>
      <c r="L50" s="30">
        <f>G50/K50</f>
        <v>0.77609445957534751</v>
      </c>
      <c r="M50" s="43" t="s">
        <v>55</v>
      </c>
      <c r="N50">
        <f>(1/K54)*((AC49*(1-AC49))/((1-AC50)*(1-AC50)))+((2*(1-AC49))*(2*AC49*AC50-AC51))/((1-AC50)*(1-AC50)*(1-AC50))+(((1-AC49)*(1-AC49))*(AC52-4*(AC50*AC50)))/((1-AC50)*(1-AC50)*(1-AC50)*(1-AC50))</f>
        <v>-9.6765414979317399E-2</v>
      </c>
      <c r="P50" s="91"/>
      <c r="Q50" s="16" t="s">
        <v>10</v>
      </c>
      <c r="R50" s="60">
        <f t="shared" si="88"/>
        <v>3.9465679412641003E-3</v>
      </c>
      <c r="S50" s="60">
        <f t="shared" si="73"/>
        <v>2.0238943326381389E-3</v>
      </c>
      <c r="T50" s="60">
        <f t="shared" si="74"/>
        <v>4.4748090434111029E-2</v>
      </c>
      <c r="U50" s="60">
        <f t="shared" si="75"/>
        <v>3.612601969736564E-2</v>
      </c>
      <c r="V50" s="59">
        <f t="shared" si="76"/>
        <v>0.42817500178930779</v>
      </c>
      <c r="W50" s="60">
        <f t="shared" si="77"/>
        <v>3.044985693860261E-2</v>
      </c>
      <c r="X50" s="60">
        <f t="shared" si="78"/>
        <v>4.4956357535315943E-3</v>
      </c>
      <c r="Y50" s="60">
        <f t="shared" si="79"/>
        <v>1.7396856810438239E-3</v>
      </c>
      <c r="Z50" s="58">
        <f t="shared" si="89"/>
        <v>0.55170475256786478</v>
      </c>
      <c r="AB50" s="42" t="s">
        <v>45</v>
      </c>
      <c r="AC50" s="44">
        <f>(1/(K54*K54))*N47</f>
        <v>0.30100041341425726</v>
      </c>
      <c r="AE50" s="7">
        <f t="shared" si="90"/>
        <v>6236882</v>
      </c>
      <c r="AF50" s="7">
        <f t="shared" si="91"/>
        <v>5410833</v>
      </c>
      <c r="AG50" s="7">
        <f t="shared" si="92"/>
        <v>7219723</v>
      </c>
      <c r="AH50" s="7">
        <f t="shared" si="93"/>
        <v>6493626</v>
      </c>
      <c r="AI50" s="7">
        <f t="shared" si="94"/>
        <v>9560677</v>
      </c>
      <c r="AJ50" s="7">
        <f t="shared" si="95"/>
        <v>6112476</v>
      </c>
      <c r="AK50" s="7">
        <f t="shared" si="96"/>
        <v>5389022</v>
      </c>
      <c r="AL50" s="7">
        <f t="shared" si="97"/>
        <v>5616201</v>
      </c>
      <c r="AM50" s="7">
        <f t="shared" si="98"/>
        <v>52039440</v>
      </c>
      <c r="AO50" s="48">
        <f t="shared" si="99"/>
        <v>1.4756998711969508E+18</v>
      </c>
      <c r="AP50" s="48">
        <f t="shared" si="80"/>
        <v>5.6958624808191046E+17</v>
      </c>
      <c r="AQ50" s="48">
        <f t="shared" si="81"/>
        <v>2.2421206495822586E+19</v>
      </c>
      <c r="AR50" s="48">
        <f t="shared" si="82"/>
        <v>1.4643269620566614E+19</v>
      </c>
      <c r="AS50" s="48">
        <f t="shared" si="83"/>
        <v>3.7622010591730762E+20</v>
      </c>
      <c r="AT50" s="48">
        <f t="shared" si="84"/>
        <v>1.0936113055814998E+19</v>
      </c>
      <c r="AU50" s="48">
        <f t="shared" si="85"/>
        <v>1.2550309340038561E+18</v>
      </c>
      <c r="AV50" s="48">
        <f t="shared" si="86"/>
        <v>5.2747207774356192E+17</v>
      </c>
    </row>
    <row r="51" spans="1:48" x14ac:dyDescent="0.35">
      <c r="A51" s="91"/>
      <c r="B51" s="15" t="s">
        <v>13</v>
      </c>
      <c r="C51" s="50">
        <v>2351</v>
      </c>
      <c r="D51" s="50">
        <v>807</v>
      </c>
      <c r="E51" s="50">
        <v>41974</v>
      </c>
      <c r="F51" s="50">
        <v>22906</v>
      </c>
      <c r="G51" s="50">
        <v>55239</v>
      </c>
      <c r="H51" s="49">
        <v>471561</v>
      </c>
      <c r="I51" s="50">
        <v>4454</v>
      </c>
      <c r="J51" s="50">
        <v>4303</v>
      </c>
      <c r="K51" s="56">
        <f t="shared" si="87"/>
        <v>603595</v>
      </c>
      <c r="L51" s="30">
        <f>H51/K51</f>
        <v>0.78125398653070355</v>
      </c>
      <c r="N51">
        <f>N50*-1</f>
        <v>9.6765414979317399E-2</v>
      </c>
      <c r="P51" s="91"/>
      <c r="Q51" s="15" t="s">
        <v>13</v>
      </c>
      <c r="R51" s="60">
        <f t="shared" si="88"/>
        <v>2.4457340406231116E-4</v>
      </c>
      <c r="S51" s="60">
        <f t="shared" si="73"/>
        <v>8.3951823512669132E-5</v>
      </c>
      <c r="T51" s="60">
        <f t="shared" si="74"/>
        <v>4.3665351178696086E-3</v>
      </c>
      <c r="U51" s="60">
        <f t="shared" si="75"/>
        <v>2.3829002098899616E-3</v>
      </c>
      <c r="V51" s="60">
        <f t="shared" si="76"/>
        <v>5.7464867150140396E-3</v>
      </c>
      <c r="W51" s="59">
        <f t="shared" si="77"/>
        <v>4.9056264990653985E-2</v>
      </c>
      <c r="X51" s="60">
        <f t="shared" si="78"/>
        <v>4.6334748689644153E-4</v>
      </c>
      <c r="Y51" s="60">
        <f t="shared" si="79"/>
        <v>4.4763902921315398E-4</v>
      </c>
      <c r="Z51" s="58">
        <f t="shared" si="89"/>
        <v>6.2791698777112173E-2</v>
      </c>
      <c r="AB51" s="42" t="s">
        <v>46</v>
      </c>
      <c r="AC51">
        <f>(1/(K54*K54))*((C46*(C54+K46))+(D47*(D54+K47))+(E48*(E54+K48))+(F49*(F54+K49))+(G50*(G54+K50))+(H51*(H54+K51))+(I52*(I54+K52))+(J53*(J54+K53)))</f>
        <v>0.51430121831535591</v>
      </c>
      <c r="AE51" s="7">
        <f t="shared" si="90"/>
        <v>1537129</v>
      </c>
      <c r="AF51" s="7">
        <f t="shared" si="91"/>
        <v>711080</v>
      </c>
      <c r="AG51" s="7">
        <f t="shared" si="92"/>
        <v>2519970</v>
      </c>
      <c r="AH51" s="7">
        <f t="shared" si="93"/>
        <v>1793873</v>
      </c>
      <c r="AI51" s="7">
        <f t="shared" si="94"/>
        <v>4860924</v>
      </c>
      <c r="AJ51" s="7">
        <f t="shared" si="95"/>
        <v>1412723</v>
      </c>
      <c r="AK51" s="7">
        <f t="shared" si="96"/>
        <v>689269</v>
      </c>
      <c r="AL51" s="7">
        <f t="shared" si="97"/>
        <v>916448</v>
      </c>
      <c r="AM51" s="7">
        <f t="shared" si="98"/>
        <v>14441416</v>
      </c>
      <c r="AO51" s="48">
        <f t="shared" si="99"/>
        <v>5554861837768991</v>
      </c>
      <c r="AP51" s="48">
        <f t="shared" si="80"/>
        <v>408047256484800</v>
      </c>
      <c r="AQ51" s="48">
        <f t="shared" si="81"/>
        <v>2.6654534316897661E+17</v>
      </c>
      <c r="AR51" s="48">
        <f t="shared" si="82"/>
        <v>7.371105767099488E+16</v>
      </c>
      <c r="AS51" s="48">
        <f t="shared" si="83"/>
        <v>1.3052192484876524E+18</v>
      </c>
      <c r="AT51" s="48">
        <f t="shared" si="84"/>
        <v>9.4113497149748198E+17</v>
      </c>
      <c r="AU51" s="48">
        <f t="shared" si="85"/>
        <v>2116058673923894</v>
      </c>
      <c r="AV51" s="48">
        <f t="shared" si="86"/>
        <v>3613990458637312</v>
      </c>
    </row>
    <row r="52" spans="1:48" x14ac:dyDescent="0.35">
      <c r="A52" s="91"/>
      <c r="B52" s="16" t="s">
        <v>1</v>
      </c>
      <c r="C52" s="50">
        <v>4669</v>
      </c>
      <c r="D52" s="50">
        <v>160</v>
      </c>
      <c r="E52" s="50">
        <v>7018</v>
      </c>
      <c r="F52" s="50">
        <v>4871</v>
      </c>
      <c r="G52" s="50">
        <v>11235</v>
      </c>
      <c r="H52" s="50">
        <v>4460</v>
      </c>
      <c r="I52" s="49">
        <v>9979</v>
      </c>
      <c r="J52" s="50">
        <v>4572</v>
      </c>
      <c r="K52" s="56">
        <f t="shared" si="87"/>
        <v>46964</v>
      </c>
      <c r="L52" s="30">
        <f>I52/K52</f>
        <v>0.21248190103057663</v>
      </c>
      <c r="M52" s="43" t="s">
        <v>57</v>
      </c>
      <c r="N52">
        <f>SQRT(N51)</f>
        <v>0.31107139852342164</v>
      </c>
      <c r="P52" s="91"/>
      <c r="Q52" s="16" t="s">
        <v>1</v>
      </c>
      <c r="R52" s="60">
        <f t="shared" si="88"/>
        <v>4.85713833928937E-4</v>
      </c>
      <c r="S52" s="60">
        <f t="shared" si="73"/>
        <v>1.6644723373019903E-5</v>
      </c>
      <c r="T52" s="60">
        <f t="shared" si="74"/>
        <v>7.3007917894908549E-4</v>
      </c>
      <c r="U52" s="60">
        <f t="shared" si="75"/>
        <v>5.067277971873746E-4</v>
      </c>
      <c r="V52" s="60">
        <f t="shared" si="76"/>
        <v>1.1687716693492413E-3</v>
      </c>
      <c r="W52" s="60">
        <f t="shared" si="77"/>
        <v>4.6397166402292977E-4</v>
      </c>
      <c r="X52" s="59">
        <f t="shared" si="78"/>
        <v>1.0381105908710351E-3</v>
      </c>
      <c r="Y52" s="60">
        <f t="shared" si="79"/>
        <v>4.7562297038404372E-4</v>
      </c>
      <c r="Z52" s="58">
        <f t="shared" si="89"/>
        <v>4.8856424280656671E-3</v>
      </c>
      <c r="AB52" s="42" t="s">
        <v>47</v>
      </c>
      <c r="AC52" s="45">
        <f>(1/(K54*K54*K54))*AO46</f>
        <v>2.3922426044716998E-3</v>
      </c>
      <c r="AE52" s="7">
        <f t="shared" si="90"/>
        <v>980498</v>
      </c>
      <c r="AF52" s="7">
        <f t="shared" si="91"/>
        <v>154449</v>
      </c>
      <c r="AG52" s="7">
        <f t="shared" si="92"/>
        <v>1963339</v>
      </c>
      <c r="AH52" s="7">
        <f t="shared" si="93"/>
        <v>1237242</v>
      </c>
      <c r="AI52" s="7">
        <f t="shared" si="94"/>
        <v>4304293</v>
      </c>
      <c r="AJ52" s="7">
        <f t="shared" si="95"/>
        <v>856092</v>
      </c>
      <c r="AK52" s="7">
        <f t="shared" si="96"/>
        <v>132638</v>
      </c>
      <c r="AL52" s="7">
        <f t="shared" si="97"/>
        <v>359817</v>
      </c>
      <c r="AM52" s="7">
        <f t="shared" si="98"/>
        <v>9988368</v>
      </c>
      <c r="AO52" s="48">
        <f t="shared" si="99"/>
        <v>4488666075450676</v>
      </c>
      <c r="AP52" s="48">
        <f t="shared" si="80"/>
        <v>3816718976160</v>
      </c>
      <c r="AQ52" s="48">
        <f t="shared" si="81"/>
        <v>2.7052284802967576E+16</v>
      </c>
      <c r="AR52" s="48">
        <f t="shared" si="82"/>
        <v>7456369790933244</v>
      </c>
      <c r="AS52" s="48">
        <f t="shared" si="83"/>
        <v>2.081501510123535E+17</v>
      </c>
      <c r="AT52" s="48">
        <f t="shared" si="84"/>
        <v>3268705065589440</v>
      </c>
      <c r="AU52" s="48">
        <f t="shared" si="85"/>
        <v>175558940820076</v>
      </c>
      <c r="AV52" s="48">
        <f t="shared" si="86"/>
        <v>591928946391708</v>
      </c>
    </row>
    <row r="53" spans="1:48" x14ac:dyDescent="0.35">
      <c r="A53" s="91"/>
      <c r="B53" s="16" t="s">
        <v>2</v>
      </c>
      <c r="C53" s="50">
        <v>12293</v>
      </c>
      <c r="D53" s="55">
        <v>0</v>
      </c>
      <c r="E53" s="51">
        <v>273</v>
      </c>
      <c r="F53" s="50">
        <v>574</v>
      </c>
      <c r="G53" s="50">
        <v>1172</v>
      </c>
      <c r="H53" s="50">
        <v>2879</v>
      </c>
      <c r="I53" s="50">
        <v>4625</v>
      </c>
      <c r="J53" s="49">
        <v>273942</v>
      </c>
      <c r="K53" s="56">
        <f t="shared" si="87"/>
        <v>295758</v>
      </c>
      <c r="L53" s="30">
        <f>J53/K53</f>
        <v>0.92623699105349644</v>
      </c>
      <c r="P53" s="91"/>
      <c r="Q53" s="16" t="s">
        <v>2</v>
      </c>
      <c r="R53" s="60">
        <f t="shared" si="88"/>
        <v>1.2788349026533353E-3</v>
      </c>
      <c r="S53" s="60">
        <f t="shared" si="73"/>
        <v>0</v>
      </c>
      <c r="T53" s="60">
        <f t="shared" si="74"/>
        <v>2.8400059255215209E-5</v>
      </c>
      <c r="U53" s="60">
        <f t="shared" si="75"/>
        <v>5.9712945100708896E-5</v>
      </c>
      <c r="V53" s="60">
        <f t="shared" si="76"/>
        <v>1.2192259870737078E-4</v>
      </c>
      <c r="W53" s="60">
        <f t="shared" si="77"/>
        <v>2.9950099119327689E-4</v>
      </c>
      <c r="X53" s="60">
        <f t="shared" si="78"/>
        <v>4.8113653500135654E-4</v>
      </c>
      <c r="Y53" s="59">
        <f t="shared" si="79"/>
        <v>2.8498055064073862E-2</v>
      </c>
      <c r="Z53" s="58">
        <f>SUM(R53:Y53)</f>
        <v>3.0767563095985127E-2</v>
      </c>
      <c r="AB53" s="42" t="s">
        <v>56</v>
      </c>
      <c r="AC53">
        <f>AC48/N52</f>
        <v>0.6416176685562468</v>
      </c>
      <c r="AE53" s="7">
        <f t="shared" si="90"/>
        <v>1229292</v>
      </c>
      <c r="AF53" s="7">
        <f t="shared" si="91"/>
        <v>403243</v>
      </c>
      <c r="AG53" s="7">
        <f t="shared" si="92"/>
        <v>2212133</v>
      </c>
      <c r="AH53" s="7">
        <f t="shared" si="93"/>
        <v>1486036</v>
      </c>
      <c r="AI53" s="7">
        <f t="shared" si="94"/>
        <v>4553087</v>
      </c>
      <c r="AJ53" s="7">
        <f t="shared" si="95"/>
        <v>1104886</v>
      </c>
      <c r="AK53" s="7">
        <f t="shared" si="96"/>
        <v>381432</v>
      </c>
      <c r="AL53" s="7">
        <f t="shared" si="97"/>
        <v>608611</v>
      </c>
      <c r="AM53" s="7">
        <f t="shared" si="98"/>
        <v>11978720</v>
      </c>
      <c r="AO53" s="48">
        <f t="shared" si="99"/>
        <v>1.8576675389798352E+16</v>
      </c>
      <c r="AP53" s="48">
        <f t="shared" si="80"/>
        <v>0</v>
      </c>
      <c r="AQ53" s="48">
        <f t="shared" si="81"/>
        <v>1335934347845097</v>
      </c>
      <c r="AR53" s="48">
        <f t="shared" si="82"/>
        <v>1267565918151904</v>
      </c>
      <c r="AS53" s="48">
        <f t="shared" si="83"/>
        <v>2.4296264641054868E+16</v>
      </c>
      <c r="AT53" s="48">
        <f t="shared" si="84"/>
        <v>3514605677155484</v>
      </c>
      <c r="AU53" s="48">
        <f t="shared" si="85"/>
        <v>672892964136000</v>
      </c>
      <c r="AV53" s="48">
        <f t="shared" si="86"/>
        <v>1.0147013008769338E+17</v>
      </c>
    </row>
    <row r="54" spans="1:48" x14ac:dyDescent="0.35">
      <c r="A54" s="85"/>
      <c r="B54" s="4" t="s">
        <v>25</v>
      </c>
      <c r="C54" s="50">
        <f>SUM(C46:C53)</f>
        <v>919005</v>
      </c>
      <c r="D54" s="50">
        <f t="shared" ref="D54" si="100">SUM(D46:D53)</f>
        <v>107351</v>
      </c>
      <c r="E54" s="50">
        <f t="shared" ref="E54" si="101">SUM(E46:E53)</f>
        <v>1889442</v>
      </c>
      <c r="F54" s="50">
        <f t="shared" ref="F54" si="102">SUM(F46:F53)</f>
        <v>1155120</v>
      </c>
      <c r="G54" s="50">
        <f t="shared" ref="G54" si="103">SUM(G46:G53)</f>
        <v>4236304</v>
      </c>
      <c r="H54" s="50">
        <f t="shared" ref="H54" si="104">SUM(H46:H53)</f>
        <v>885699</v>
      </c>
      <c r="I54" s="50">
        <f>SUM(I46:I53)</f>
        <v>83757</v>
      </c>
      <c r="J54" s="50">
        <f t="shared" ref="J54" si="105">SUM(J46:J53)</f>
        <v>327661</v>
      </c>
      <c r="K54" s="57">
        <f>SUM(K46:K53)</f>
        <v>9604339</v>
      </c>
      <c r="L54" s="35"/>
      <c r="P54" s="85"/>
      <c r="Q54" s="4" t="s">
        <v>25</v>
      </c>
      <c r="R54" s="58">
        <f>SUM(R46:R53)</f>
        <v>9.5603650021388487E-2</v>
      </c>
      <c r="S54" s="58">
        <f t="shared" ref="S54" si="106">SUM(S46:S53)</f>
        <v>1.1167673117606622E-2</v>
      </c>
      <c r="T54" s="58">
        <f t="shared" ref="T54" si="107">SUM(T46:T53)</f>
        <v>0.19655774637103421</v>
      </c>
      <c r="U54" s="58">
        <f t="shared" ref="U54" si="108">SUM(U46:U53)</f>
        <v>0.12016658039151716</v>
      </c>
      <c r="V54" s="58">
        <f t="shared" ref="V54" si="109">SUM(V46:V53)</f>
        <v>0.44070067627511067</v>
      </c>
      <c r="W54" s="58">
        <f t="shared" ref="W54" si="110">SUM(W46:W53)</f>
        <v>9.2138842792252207E-2</v>
      </c>
      <c r="X54" s="58">
        <f t="shared" ref="X54" si="111">SUM(X46:X53)</f>
        <v>8.7132005972126742E-3</v>
      </c>
      <c r="Y54" s="58">
        <f t="shared" ref="Y54" si="112">SUM(Y46:Y53)</f>
        <v>3.4086416907044212E-2</v>
      </c>
      <c r="Z54" s="61">
        <f t="shared" ref="Z54" si="113">SUM(Z46:Z53)</f>
        <v>0.99913478647316634</v>
      </c>
    </row>
    <row r="55" spans="1:48" x14ac:dyDescent="0.35">
      <c r="A55" s="92" t="s">
        <v>35</v>
      </c>
      <c r="B55" s="93"/>
      <c r="C55" s="30">
        <f>C46/C54</f>
        <v>0.76566721617401434</v>
      </c>
      <c r="D55" s="30">
        <f>D47/D54</f>
        <v>0.72717534070479084</v>
      </c>
      <c r="E55" s="30">
        <f>E48/E54</f>
        <v>0.72560999490854972</v>
      </c>
      <c r="F55" s="30">
        <f>F49/F54</f>
        <v>0.58115433894314006</v>
      </c>
      <c r="G55" s="30">
        <f>G50/G54</f>
        <v>0.97157781877787808</v>
      </c>
      <c r="H55" s="30">
        <f>H51/H54</f>
        <v>0.53241676912811242</v>
      </c>
      <c r="I55" s="30">
        <f>I52/I54</f>
        <v>0.1191422806451998</v>
      </c>
      <c r="J55" s="30">
        <f>J53/J54</f>
        <v>0.83605311587280762</v>
      </c>
      <c r="K55" s="34"/>
      <c r="L55" s="35"/>
    </row>
    <row r="56" spans="1:48" ht="18.5" x14ac:dyDescent="0.45">
      <c r="A56" s="25"/>
      <c r="B56" s="26"/>
      <c r="C56" s="17"/>
      <c r="D56" s="17"/>
      <c r="E56" s="17"/>
      <c r="F56" s="17"/>
      <c r="G56" s="17"/>
      <c r="H56" s="17"/>
      <c r="I56" s="17"/>
      <c r="J56" s="17"/>
      <c r="K56" s="17"/>
      <c r="L56" s="36" t="s">
        <v>37</v>
      </c>
      <c r="M56" s="39">
        <f>(C46+D47+E48+F49+G50+H51+I52+J53)/K54</f>
        <v>0.80124170960646013</v>
      </c>
    </row>
    <row r="57" spans="1:48" ht="21" x14ac:dyDescent="0.5">
      <c r="B57" s="23" t="s">
        <v>39</v>
      </c>
    </row>
    <row r="61" spans="1:48" x14ac:dyDescent="0.35">
      <c r="A61" s="84" t="s">
        <v>67</v>
      </c>
      <c r="B61" s="80">
        <v>2004</v>
      </c>
      <c r="C61" s="81"/>
      <c r="D61" s="81"/>
      <c r="E61" s="81"/>
      <c r="F61" s="81"/>
      <c r="G61" s="81"/>
      <c r="H61" s="81"/>
      <c r="I61" s="81"/>
      <c r="J61" s="81"/>
      <c r="K61" s="82"/>
      <c r="L61" s="86" t="s">
        <v>36</v>
      </c>
      <c r="P61" s="87" t="s">
        <v>67</v>
      </c>
      <c r="Q61" s="80">
        <v>2004</v>
      </c>
      <c r="R61" s="81"/>
      <c r="S61" s="81"/>
      <c r="T61" s="81"/>
      <c r="U61" s="81"/>
      <c r="V61" s="81"/>
      <c r="W61" s="81"/>
      <c r="X61" s="81"/>
      <c r="Y61" s="81"/>
      <c r="Z61" s="82"/>
    </row>
    <row r="62" spans="1:48" x14ac:dyDescent="0.35">
      <c r="A62" s="85"/>
      <c r="B62" s="7"/>
      <c r="C62" s="7" t="s">
        <v>8</v>
      </c>
      <c r="D62" s="7" t="s">
        <v>0</v>
      </c>
      <c r="E62" s="7" t="s">
        <v>11</v>
      </c>
      <c r="F62" s="7" t="s">
        <v>3</v>
      </c>
      <c r="G62" s="7" t="s">
        <v>10</v>
      </c>
      <c r="H62" s="7" t="s">
        <v>19</v>
      </c>
      <c r="I62" s="7" t="s">
        <v>20</v>
      </c>
      <c r="J62" s="7" t="s">
        <v>2</v>
      </c>
      <c r="K62" s="47" t="s">
        <v>23</v>
      </c>
      <c r="L62" s="86"/>
      <c r="P62" s="88"/>
      <c r="Q62" s="7"/>
      <c r="R62" s="7" t="s">
        <v>8</v>
      </c>
      <c r="S62" s="7" t="s">
        <v>0</v>
      </c>
      <c r="T62" s="7" t="s">
        <v>11</v>
      </c>
      <c r="U62" s="7" t="s">
        <v>3</v>
      </c>
      <c r="V62" s="7" t="s">
        <v>10</v>
      </c>
      <c r="W62" s="7" t="s">
        <v>19</v>
      </c>
      <c r="X62" s="7" t="s">
        <v>20</v>
      </c>
      <c r="Y62" s="7" t="s">
        <v>2</v>
      </c>
      <c r="Z62" s="47" t="s">
        <v>23</v>
      </c>
      <c r="AE62" s="89" t="s">
        <v>53</v>
      </c>
      <c r="AF62" s="89"/>
      <c r="AG62" s="89"/>
      <c r="AH62" s="89"/>
      <c r="AI62" s="89"/>
      <c r="AJ62" s="89"/>
      <c r="AK62" s="89"/>
      <c r="AL62" s="89"/>
      <c r="AM62" s="89"/>
      <c r="AO62" s="90" t="s">
        <v>54</v>
      </c>
      <c r="AP62" s="90"/>
      <c r="AQ62" s="90"/>
      <c r="AR62" s="90"/>
      <c r="AS62" s="90"/>
      <c r="AT62" s="90"/>
      <c r="AU62" s="90"/>
      <c r="AV62" s="90"/>
    </row>
    <row r="63" spans="1:48" x14ac:dyDescent="0.35">
      <c r="A63" s="84">
        <v>1999</v>
      </c>
      <c r="B63" s="15" t="s">
        <v>8</v>
      </c>
      <c r="C63" s="49">
        <v>657332</v>
      </c>
      <c r="D63" s="50">
        <v>1338</v>
      </c>
      <c r="E63" s="50">
        <v>15019</v>
      </c>
      <c r="F63" s="50">
        <v>36793</v>
      </c>
      <c r="G63" s="50">
        <v>8857</v>
      </c>
      <c r="H63" s="50">
        <v>2936</v>
      </c>
      <c r="I63" s="50">
        <v>4800</v>
      </c>
      <c r="J63" s="50">
        <v>77511</v>
      </c>
      <c r="K63" s="50">
        <f>SUM(C63:J63)</f>
        <v>804586</v>
      </c>
      <c r="L63" s="54">
        <f>C63/K63</f>
        <v>0.81698165267603462</v>
      </c>
      <c r="M63" s="43" t="s">
        <v>50</v>
      </c>
      <c r="N63">
        <f>C63+D64+E65+F66+G67+H68+I69+J70</f>
        <v>7684006</v>
      </c>
      <c r="P63" s="84">
        <v>1999</v>
      </c>
      <c r="Q63" s="15" t="s">
        <v>8</v>
      </c>
      <c r="R63" s="59">
        <f>C63/$K$24</f>
        <v>6.8381933151461988E-2</v>
      </c>
      <c r="S63" s="60">
        <f t="shared" ref="S63:S70" si="114">D63/$K$24</f>
        <v>1.3919149920687892E-4</v>
      </c>
      <c r="T63" s="60">
        <f t="shared" ref="T63:T70" si="115">E63/$K$24</f>
        <v>1.562419377121162E-3</v>
      </c>
      <c r="U63" s="60">
        <f t="shared" ref="U63:U70" si="116">F63/$K$24</f>
        <v>3.827558169147008E-3</v>
      </c>
      <c r="V63" s="60">
        <f t="shared" ref="V63:V70" si="117">G63/$K$24</f>
        <v>9.2138946821773292E-4</v>
      </c>
      <c r="W63" s="60">
        <f t="shared" ref="W63:W70" si="118">H63/$K$24</f>
        <v>3.0543067389491522E-4</v>
      </c>
      <c r="X63" s="60">
        <f t="shared" ref="X63:X70" si="119">I63/$K$24</f>
        <v>4.9934170119059706E-4</v>
      </c>
      <c r="Y63" s="60">
        <f t="shared" ref="Y63:Y70" si="120">J63/$K$24</f>
        <v>8.0634322085384093E-3</v>
      </c>
      <c r="Z63" s="58">
        <f>SUM(R63:Y63)</f>
        <v>8.3700696248778697E-2</v>
      </c>
      <c r="AB63" t="s">
        <v>42</v>
      </c>
      <c r="AC63">
        <f>R63+S64+T65+U66+V67+W68+X69+Y70</f>
        <v>0.79936346416640724</v>
      </c>
      <c r="AE63" s="7">
        <f>$C$24+K63</f>
        <v>1738120</v>
      </c>
      <c r="AF63" s="7">
        <f>$D$24+K63</f>
        <v>912071</v>
      </c>
      <c r="AG63" s="7">
        <f>$E$24+K63</f>
        <v>2720961</v>
      </c>
      <c r="AH63" s="7">
        <f>$F$24+K63</f>
        <v>1994864</v>
      </c>
      <c r="AI63" s="7">
        <f>$G$24+K63</f>
        <v>5061915</v>
      </c>
      <c r="AJ63" s="7">
        <f>$H$24+K63</f>
        <v>1613714</v>
      </c>
      <c r="AK63" s="7">
        <f>$I$24+K63</f>
        <v>890260</v>
      </c>
      <c r="AL63" s="7">
        <f>$J$24+K63</f>
        <v>1117439</v>
      </c>
      <c r="AM63" s="7">
        <f>SUM(AE63:AL63)</f>
        <v>16049344</v>
      </c>
      <c r="AO63" s="48">
        <f>C63*(AE63*AE63)</f>
        <v>1.9858401575974208E+18</v>
      </c>
      <c r="AP63" s="48">
        <f t="shared" ref="AP63:AP70" si="121">D63*(AF63*AF63)</f>
        <v>1113046755096858</v>
      </c>
      <c r="AQ63" s="48">
        <f t="shared" ref="AQ63:AQ70" si="122">E63*(AG63*AG63)</f>
        <v>1.111951003993219E+17</v>
      </c>
      <c r="AR63" s="48">
        <f t="shared" ref="AR63:AR70" si="123">F63*(AH63*AH63)</f>
        <v>1.4641709515200333E+17</v>
      </c>
      <c r="AS63" s="48">
        <f t="shared" ref="AS63:AS70" si="124">G63*(AI63*AI63)</f>
        <v>2.2694276456921184E+17</v>
      </c>
      <c r="AT63" s="48">
        <f t="shared" ref="AT63:AT70" si="125">H63*(AJ63*AJ63)</f>
        <v>7645557957465056</v>
      </c>
      <c r="AU63" s="48">
        <f t="shared" ref="AU63:AU70" si="126">I63*(AK63*AK63)</f>
        <v>3804301764480000</v>
      </c>
      <c r="AV63" s="48">
        <f t="shared" ref="AV63:AV70" si="127">J63*(AL63*AL63)</f>
        <v>9.6785654069983424E+16</v>
      </c>
    </row>
    <row r="64" spans="1:48" x14ac:dyDescent="0.35">
      <c r="A64" s="91"/>
      <c r="B64" s="16" t="s">
        <v>0</v>
      </c>
      <c r="C64" s="50">
        <v>60245</v>
      </c>
      <c r="D64" s="49">
        <v>77593</v>
      </c>
      <c r="E64" s="50">
        <v>7057</v>
      </c>
      <c r="F64" s="50">
        <v>30208</v>
      </c>
      <c r="G64" s="50">
        <v>543</v>
      </c>
      <c r="H64" s="50">
        <v>1652</v>
      </c>
      <c r="I64" s="50">
        <v>318</v>
      </c>
      <c r="J64" s="51">
        <v>0</v>
      </c>
      <c r="K64" s="50">
        <f t="shared" ref="K64:K70" si="128">SUM(C64:J64)</f>
        <v>177616</v>
      </c>
      <c r="L64" s="54">
        <f>D64/K64</f>
        <v>0.43685816593099719</v>
      </c>
      <c r="M64" s="43" t="s">
        <v>51</v>
      </c>
      <c r="N64" s="24">
        <f>C71*K63+D71*K64+E71*K65+F71*K66+G71*K67+H71*K68+I71*K69+J71*K70</f>
        <v>27989913379882</v>
      </c>
      <c r="P64" s="91"/>
      <c r="Q64" s="16" t="s">
        <v>0</v>
      </c>
      <c r="R64" s="60">
        <f t="shared" ref="R64:R70" si="129">C64/$K$24</f>
        <v>6.2672584975474004E-3</v>
      </c>
      <c r="S64" s="59">
        <f t="shared" si="114"/>
        <v>8.0719626292670831E-3</v>
      </c>
      <c r="T64" s="60">
        <f t="shared" si="115"/>
        <v>7.3413633027125905E-4</v>
      </c>
      <c r="U64" s="60">
        <f t="shared" si="116"/>
        <v>3.1425237728261576E-3</v>
      </c>
      <c r="V64" s="60">
        <f t="shared" si="117"/>
        <v>5.648802994718629E-5</v>
      </c>
      <c r="W64" s="60">
        <f t="shared" si="118"/>
        <v>1.7185676882643049E-4</v>
      </c>
      <c r="X64" s="60">
        <f t="shared" si="119"/>
        <v>3.3081387703877057E-5</v>
      </c>
      <c r="Y64" s="60">
        <f t="shared" si="120"/>
        <v>0</v>
      </c>
      <c r="Z64" s="58">
        <f t="shared" ref="Z64:Z69" si="130">SUM(R64:Y64)</f>
        <v>1.8477307416389397E-2</v>
      </c>
      <c r="AB64" t="s">
        <v>43</v>
      </c>
      <c r="AC64">
        <f>R71*Z63+S71*Z64+T71*Z65+U71*Z66+V71*Z67+W71*Z68+X71*Z69+Y71*Z70</f>
        <v>0.30291079635204643</v>
      </c>
      <c r="AE64" s="7">
        <f t="shared" ref="AE64:AE70" si="131">$C$24+K64</f>
        <v>1111150</v>
      </c>
      <c r="AF64" s="7">
        <f t="shared" ref="AF64:AF70" si="132">$D$24+K64</f>
        <v>285101</v>
      </c>
      <c r="AG64" s="7">
        <f t="shared" ref="AG64:AG70" si="133">$E$24+K64</f>
        <v>2093991</v>
      </c>
      <c r="AH64" s="7">
        <f t="shared" ref="AH64:AH70" si="134">$F$24+K64</f>
        <v>1367894</v>
      </c>
      <c r="AI64" s="7">
        <f t="shared" ref="AI64:AI70" si="135">$G$24+K64</f>
        <v>4434945</v>
      </c>
      <c r="AJ64" s="7">
        <f t="shared" ref="AJ64:AJ70" si="136">$H$24+K64</f>
        <v>986744</v>
      </c>
      <c r="AK64" s="7">
        <f t="shared" ref="AK64:AK70" si="137">$I$24+K64</f>
        <v>263290</v>
      </c>
      <c r="AL64" s="7">
        <f t="shared" ref="AL64:AL70" si="138">$J$24+K64</f>
        <v>490469</v>
      </c>
      <c r="AM64" s="7">
        <f t="shared" ref="AM64:AM70" si="139">SUM(AE64:AL64)</f>
        <v>11033584</v>
      </c>
      <c r="AO64" s="48">
        <f t="shared" ref="AO64:AO70" si="140">C64*(AE64*AE64)</f>
        <v>7.4381749659012496E+16</v>
      </c>
      <c r="AP64" s="48">
        <f t="shared" si="121"/>
        <v>6306959245536193</v>
      </c>
      <c r="AQ64" s="48">
        <f t="shared" si="122"/>
        <v>3.0943521660127616E+16</v>
      </c>
      <c r="AR64" s="48">
        <f t="shared" si="123"/>
        <v>5.6523215728089088E+16</v>
      </c>
      <c r="AS64" s="48">
        <f t="shared" si="124"/>
        <v>1.0680124274092576E+16</v>
      </c>
      <c r="AT64" s="48">
        <f t="shared" si="125"/>
        <v>1608492467977472</v>
      </c>
      <c r="AU64" s="48">
        <f t="shared" si="126"/>
        <v>22044276463800</v>
      </c>
      <c r="AV64" s="48">
        <f t="shared" si="127"/>
        <v>0</v>
      </c>
    </row>
    <row r="65" spans="1:48" x14ac:dyDescent="0.35">
      <c r="A65" s="91"/>
      <c r="B65" s="16" t="s">
        <v>11</v>
      </c>
      <c r="C65" s="50">
        <v>56931</v>
      </c>
      <c r="D65" s="50">
        <v>102</v>
      </c>
      <c r="E65" s="49">
        <v>1388120</v>
      </c>
      <c r="F65" s="50">
        <v>46667</v>
      </c>
      <c r="G65" s="50">
        <v>31549</v>
      </c>
      <c r="H65" s="50">
        <v>49646</v>
      </c>
      <c r="I65" s="50">
        <v>11246</v>
      </c>
      <c r="J65" s="50">
        <v>711</v>
      </c>
      <c r="K65" s="50">
        <f t="shared" si="128"/>
        <v>1584972</v>
      </c>
      <c r="L65" s="54">
        <f>E65/K65</f>
        <v>0.87580096052170009</v>
      </c>
      <c r="M65" s="43"/>
      <c r="N65" s="24"/>
      <c r="P65" s="91"/>
      <c r="Q65" s="16" t="s">
        <v>11</v>
      </c>
      <c r="R65" s="60">
        <f t="shared" si="129"/>
        <v>5.922504664683725E-3</v>
      </c>
      <c r="S65" s="60">
        <f t="shared" si="114"/>
        <v>1.0611011150300188E-5</v>
      </c>
      <c r="T65" s="59">
        <f t="shared" si="115"/>
        <v>0.14440545880347741</v>
      </c>
      <c r="U65" s="60">
        <f t="shared" si="116"/>
        <v>4.8547456603044983E-3</v>
      </c>
      <c r="V65" s="60">
        <f t="shared" si="117"/>
        <v>3.2820273605962806E-3</v>
      </c>
      <c r="W65" s="60">
        <f t="shared" si="118"/>
        <v>5.164649603605913E-3</v>
      </c>
      <c r="X65" s="60">
        <f t="shared" si="119"/>
        <v>1.1699159940811363E-3</v>
      </c>
      <c r="Y65" s="60">
        <f t="shared" si="120"/>
        <v>7.3964989488857196E-5</v>
      </c>
      <c r="Z65" s="58">
        <f t="shared" si="130"/>
        <v>0.16488387808738811</v>
      </c>
      <c r="AB65" t="s">
        <v>44</v>
      </c>
      <c r="AC65">
        <f>(AC63-AC64)/1-AC64</f>
        <v>0.19354187146231439</v>
      </c>
      <c r="AE65" s="7">
        <f t="shared" si="131"/>
        <v>2518506</v>
      </c>
      <c r="AF65" s="7">
        <f t="shared" si="132"/>
        <v>1692457</v>
      </c>
      <c r="AG65" s="7">
        <f t="shared" si="133"/>
        <v>3501347</v>
      </c>
      <c r="AH65" s="7">
        <f t="shared" si="134"/>
        <v>2775250</v>
      </c>
      <c r="AI65" s="7">
        <f t="shared" si="135"/>
        <v>5842301</v>
      </c>
      <c r="AJ65" s="7">
        <f t="shared" si="136"/>
        <v>2394100</v>
      </c>
      <c r="AK65" s="7">
        <f t="shared" si="137"/>
        <v>1670646</v>
      </c>
      <c r="AL65" s="7">
        <f t="shared" si="138"/>
        <v>1897825</v>
      </c>
      <c r="AM65" s="7">
        <f t="shared" si="139"/>
        <v>22292432</v>
      </c>
      <c r="AO65" s="48">
        <f t="shared" si="140"/>
        <v>3.6110607270548154E+17</v>
      </c>
      <c r="AP65" s="48">
        <f t="shared" si="121"/>
        <v>292169891078598</v>
      </c>
      <c r="AQ65" s="48">
        <f t="shared" si="122"/>
        <v>1.701756110209742E+19</v>
      </c>
      <c r="AR65" s="48">
        <f t="shared" si="123"/>
        <v>3.5942982025418752E+17</v>
      </c>
      <c r="AS65" s="48">
        <f t="shared" si="124"/>
        <v>1.0768456422676869E+18</v>
      </c>
      <c r="AT65" s="48">
        <f t="shared" si="125"/>
        <v>2.8455671345726E+17</v>
      </c>
      <c r="AU65" s="48">
        <f t="shared" si="126"/>
        <v>3.1388238912575736E+16</v>
      </c>
      <c r="AV65" s="48">
        <f t="shared" si="127"/>
        <v>2560836948474375</v>
      </c>
    </row>
    <row r="66" spans="1:48" x14ac:dyDescent="0.35">
      <c r="A66" s="91"/>
      <c r="B66" s="16" t="s">
        <v>3</v>
      </c>
      <c r="C66" s="50">
        <v>35366</v>
      </c>
      <c r="D66" s="50">
        <v>8080</v>
      </c>
      <c r="E66" s="50">
        <v>20462</v>
      </c>
      <c r="F66" s="49">
        <v>683207</v>
      </c>
      <c r="G66" s="50">
        <v>6659</v>
      </c>
      <c r="H66" s="50">
        <v>30871</v>
      </c>
      <c r="I66" s="50">
        <v>5896</v>
      </c>
      <c r="J66" s="50">
        <v>2078</v>
      </c>
      <c r="K66" s="50">
        <f t="shared" si="128"/>
        <v>792619</v>
      </c>
      <c r="L66" s="54">
        <f>F66/K66</f>
        <v>0.86196142156572075</v>
      </c>
      <c r="M66" s="43" t="s">
        <v>52</v>
      </c>
      <c r="N66">
        <f>((C63*(C71+K63))+(D64*(D71+K64))+(E65*(E71+K65))+(F66*(F71+K66))+(G67*(G71+K67))+(H68*(H71+K68))+(I69*(I71+K69))+(J70*(J71+K70)))</f>
        <v>47884257390419</v>
      </c>
      <c r="P66" s="91"/>
      <c r="Q66" s="16" t="s">
        <v>3</v>
      </c>
      <c r="R66" s="60">
        <f t="shared" si="129"/>
        <v>3.6791080425638868E-3</v>
      </c>
      <c r="S66" s="60">
        <f t="shared" si="114"/>
        <v>8.4055853033750507E-4</v>
      </c>
      <c r="T66" s="60">
        <f t="shared" si="115"/>
        <v>2.1286520603670828E-3</v>
      </c>
      <c r="U66" s="59">
        <f t="shared" si="116"/>
        <v>7.1073697009442549E-2</v>
      </c>
      <c r="V66" s="60">
        <f t="shared" si="117"/>
        <v>6.927325808808721E-4</v>
      </c>
      <c r="W66" s="60">
        <f t="shared" si="118"/>
        <v>3.2114953453031086E-3</v>
      </c>
      <c r="X66" s="60">
        <f t="shared" si="119"/>
        <v>6.133580562957834E-4</v>
      </c>
      <c r="Y66" s="60">
        <f t="shared" si="120"/>
        <v>2.1617334480709597E-4</v>
      </c>
      <c r="Z66" s="58">
        <f t="shared" si="130"/>
        <v>8.2455774969997897E-2</v>
      </c>
      <c r="AB66" s="42" t="s">
        <v>48</v>
      </c>
      <c r="AC66">
        <f>1/K71*(C63+D64+E65+F66+G67+H68+I69+J70)</f>
        <v>0.79949678770890142</v>
      </c>
      <c r="AE66" s="7">
        <f t="shared" si="131"/>
        <v>1726153</v>
      </c>
      <c r="AF66" s="7">
        <f t="shared" si="132"/>
        <v>900104</v>
      </c>
      <c r="AG66" s="7">
        <f t="shared" si="133"/>
        <v>2708994</v>
      </c>
      <c r="AH66" s="7">
        <f t="shared" si="134"/>
        <v>1982897</v>
      </c>
      <c r="AI66" s="7">
        <f t="shared" si="135"/>
        <v>5049948</v>
      </c>
      <c r="AJ66" s="7">
        <f t="shared" si="136"/>
        <v>1601747</v>
      </c>
      <c r="AK66" s="7">
        <f t="shared" si="137"/>
        <v>878293</v>
      </c>
      <c r="AL66" s="7">
        <f t="shared" si="138"/>
        <v>1105472</v>
      </c>
      <c r="AM66" s="7">
        <f t="shared" si="139"/>
        <v>15953608</v>
      </c>
      <c r="AO66" s="48">
        <f t="shared" si="140"/>
        <v>1.0537668140897869E+17</v>
      </c>
      <c r="AP66" s="48">
        <f t="shared" si="121"/>
        <v>6546312663393280</v>
      </c>
      <c r="AQ66" s="48">
        <f t="shared" si="122"/>
        <v>1.5016342544404064E+17</v>
      </c>
      <c r="AR66" s="48">
        <f t="shared" si="123"/>
        <v>2.6862882893780572E+18</v>
      </c>
      <c r="AS66" s="48">
        <f t="shared" si="124"/>
        <v>1.6981765021120595E+17</v>
      </c>
      <c r="AT66" s="48">
        <f t="shared" si="125"/>
        <v>7.920243545696984E+16</v>
      </c>
      <c r="AU66" s="48">
        <f t="shared" si="126"/>
        <v>4548166109333704</v>
      </c>
      <c r="AV66" s="48">
        <f t="shared" si="127"/>
        <v>2539458016305152</v>
      </c>
    </row>
    <row r="67" spans="1:48" x14ac:dyDescent="0.35">
      <c r="A67" s="91"/>
      <c r="B67" s="16" t="s">
        <v>10</v>
      </c>
      <c r="C67" s="50">
        <v>42016</v>
      </c>
      <c r="D67" s="50">
        <v>19584</v>
      </c>
      <c r="E67" s="50">
        <v>432760</v>
      </c>
      <c r="F67" s="50">
        <v>339967</v>
      </c>
      <c r="G67" s="49">
        <v>4147231</v>
      </c>
      <c r="H67" s="50">
        <v>260442</v>
      </c>
      <c r="I67" s="50">
        <v>43751</v>
      </c>
      <c r="J67" s="50">
        <v>18843</v>
      </c>
      <c r="K67" s="50">
        <f t="shared" si="128"/>
        <v>5304594</v>
      </c>
      <c r="L67" s="54">
        <f>G67/K67</f>
        <v>0.78181874051058386</v>
      </c>
      <c r="M67" s="43" t="s">
        <v>55</v>
      </c>
      <c r="N67">
        <f>(1/K71)*((AC66*(1-AC66))/((1-AC67)*(1-AC67)))+((2*(1-AC66))*(2*AC66*AC67-AC68))/((1-AC67)*(1-AC67)*(1-AC67))+(((1-AC66)*(1-AC66))*(AC69-4*(AC67*AC67)))/((1-AC67)*(1-AC67)*(1-AC67)*(1-AC67))</f>
        <v>-0.10229470242746921</v>
      </c>
      <c r="P67" s="91"/>
      <c r="Q67" s="16" t="s">
        <v>10</v>
      </c>
      <c r="R67" s="60">
        <f t="shared" si="129"/>
        <v>4.3709043577550262E-3</v>
      </c>
      <c r="S67" s="60">
        <f t="shared" si="114"/>
        <v>2.037314140857636E-3</v>
      </c>
      <c r="T67" s="60">
        <f t="shared" si="115"/>
        <v>4.5019815543175579E-2</v>
      </c>
      <c r="U67" s="60">
        <f t="shared" si="116"/>
        <v>3.536660419347161E-2</v>
      </c>
      <c r="V67" s="59">
        <f t="shared" si="117"/>
        <v>0.43143445474382941</v>
      </c>
      <c r="W67" s="60">
        <f t="shared" si="118"/>
        <v>2.7093656529475308E-2</v>
      </c>
      <c r="X67" s="60">
        <f t="shared" si="119"/>
        <v>4.551395576831211E-3</v>
      </c>
      <c r="Y67" s="60">
        <f t="shared" si="120"/>
        <v>1.9602282657363375E-3</v>
      </c>
      <c r="Z67" s="58">
        <f t="shared" si="130"/>
        <v>0.55183437335113217</v>
      </c>
      <c r="AB67" s="42" t="s">
        <v>45</v>
      </c>
      <c r="AC67" s="44">
        <f>(1/(K71*K71))*N64</f>
        <v>0.30301184802653708</v>
      </c>
      <c r="AE67" s="7">
        <f t="shared" si="131"/>
        <v>6238128</v>
      </c>
      <c r="AF67" s="7">
        <f t="shared" si="132"/>
        <v>5412079</v>
      </c>
      <c r="AG67" s="7">
        <f t="shared" si="133"/>
        <v>7220969</v>
      </c>
      <c r="AH67" s="7">
        <f t="shared" si="134"/>
        <v>6494872</v>
      </c>
      <c r="AI67" s="7">
        <f t="shared" si="135"/>
        <v>9561923</v>
      </c>
      <c r="AJ67" s="7">
        <f t="shared" si="136"/>
        <v>6113722</v>
      </c>
      <c r="AK67" s="7">
        <f t="shared" si="137"/>
        <v>5390268</v>
      </c>
      <c r="AL67" s="7">
        <f t="shared" si="138"/>
        <v>5617447</v>
      </c>
      <c r="AM67" s="7">
        <f t="shared" si="139"/>
        <v>52049408</v>
      </c>
      <c r="AO67" s="48">
        <f t="shared" si="140"/>
        <v>1.6350207475192381E+18</v>
      </c>
      <c r="AP67" s="48">
        <f t="shared" si="121"/>
        <v>5.7362709281828774E+17</v>
      </c>
      <c r="AQ67" s="48">
        <f t="shared" si="122"/>
        <v>2.2565142124058362E+19</v>
      </c>
      <c r="AR67" s="48">
        <f t="shared" si="123"/>
        <v>1.434095112981478E+19</v>
      </c>
      <c r="AS67" s="48">
        <f t="shared" si="124"/>
        <v>3.7918287085183835E+20</v>
      </c>
      <c r="AT67" s="48">
        <f t="shared" si="125"/>
        <v>9.7346960379922719E+18</v>
      </c>
      <c r="AU67" s="48">
        <f t="shared" si="126"/>
        <v>1.2711848286314117E+18</v>
      </c>
      <c r="AV67" s="48">
        <f t="shared" si="127"/>
        <v>5.9460425856311501E+17</v>
      </c>
    </row>
    <row r="68" spans="1:48" x14ac:dyDescent="0.35">
      <c r="A68" s="91"/>
      <c r="B68" s="15" t="s">
        <v>13</v>
      </c>
      <c r="C68" s="50">
        <v>3323</v>
      </c>
      <c r="D68" s="50">
        <v>1180</v>
      </c>
      <c r="E68" s="50">
        <v>46361</v>
      </c>
      <c r="F68" s="50">
        <v>28347</v>
      </c>
      <c r="G68" s="50">
        <v>74006</v>
      </c>
      <c r="H68" s="49">
        <v>437649</v>
      </c>
      <c r="I68" s="50">
        <v>4569</v>
      </c>
      <c r="J68" s="50">
        <v>8512</v>
      </c>
      <c r="K68" s="50">
        <f t="shared" si="128"/>
        <v>603947</v>
      </c>
      <c r="L68" s="54">
        <f>H68/K68</f>
        <v>0.72464802375042847</v>
      </c>
      <c r="N68">
        <f>N67*-1</f>
        <v>0.10229470242746921</v>
      </c>
      <c r="P68" s="91"/>
      <c r="Q68" s="15" t="s">
        <v>13</v>
      </c>
      <c r="R68" s="60">
        <f t="shared" si="129"/>
        <v>3.4569009855340709E-4</v>
      </c>
      <c r="S68" s="60">
        <f t="shared" si="114"/>
        <v>1.2275483487602179E-4</v>
      </c>
      <c r="T68" s="60">
        <f t="shared" si="115"/>
        <v>4.8229126268535981E-3</v>
      </c>
      <c r="U68" s="60">
        <f t="shared" si="116"/>
        <v>2.9489248340937198E-3</v>
      </c>
      <c r="V68" s="60">
        <f t="shared" si="117"/>
        <v>7.6988087371481929E-3</v>
      </c>
      <c r="W68" s="59">
        <f t="shared" si="118"/>
        <v>4.5528415871742417E-2</v>
      </c>
      <c r="X68" s="60">
        <f t="shared" si="119"/>
        <v>4.753108818207996E-4</v>
      </c>
      <c r="Y68" s="60">
        <f t="shared" si="120"/>
        <v>8.8549928344465879E-4</v>
      </c>
      <c r="Z68" s="58">
        <f t="shared" si="130"/>
        <v>6.2828317168532807E-2</v>
      </c>
      <c r="AB68" s="42" t="s">
        <v>46</v>
      </c>
      <c r="AC68">
        <f>(1/(K71*K71))*((C63*(C71+K63))+(D64*(D71+K64))+(E65*(E71+K65))+(F66*(F71+K66))+(G67*(G71+K67))+(H68*(H71+K68))+(I69*(I71+K69))+(J70*(J71+K70)))</f>
        <v>0.51838307344237999</v>
      </c>
      <c r="AE68" s="7">
        <f t="shared" si="131"/>
        <v>1537481</v>
      </c>
      <c r="AF68" s="7">
        <f t="shared" si="132"/>
        <v>711432</v>
      </c>
      <c r="AG68" s="7">
        <f t="shared" si="133"/>
        <v>2520322</v>
      </c>
      <c r="AH68" s="7">
        <f t="shared" si="134"/>
        <v>1794225</v>
      </c>
      <c r="AI68" s="7">
        <f t="shared" si="135"/>
        <v>4861276</v>
      </c>
      <c r="AJ68" s="7">
        <f t="shared" si="136"/>
        <v>1413075</v>
      </c>
      <c r="AK68" s="7">
        <f t="shared" si="137"/>
        <v>689621</v>
      </c>
      <c r="AL68" s="7">
        <f t="shared" si="138"/>
        <v>916800</v>
      </c>
      <c r="AM68" s="7">
        <f t="shared" si="139"/>
        <v>14444232</v>
      </c>
      <c r="AO68" s="48">
        <f t="shared" si="140"/>
        <v>7855066323674603</v>
      </c>
      <c r="AP68" s="48">
        <f t="shared" si="121"/>
        <v>597239878936320</v>
      </c>
      <c r="AQ68" s="48">
        <f t="shared" si="122"/>
        <v>2.9448613754657395E+17</v>
      </c>
      <c r="AR68" s="48">
        <f t="shared" si="123"/>
        <v>9.125589126016688E+16</v>
      </c>
      <c r="AS68" s="48">
        <f t="shared" si="124"/>
        <v>1.748910113791113E+18</v>
      </c>
      <c r="AT68" s="48">
        <f t="shared" si="125"/>
        <v>8.7388918844832563E+17</v>
      </c>
      <c r="AU68" s="48">
        <f t="shared" si="126"/>
        <v>2172911877915729</v>
      </c>
      <c r="AV68" s="48">
        <f t="shared" si="127"/>
        <v>7154525306880000</v>
      </c>
    </row>
    <row r="69" spans="1:48" x14ac:dyDescent="0.35">
      <c r="A69" s="91"/>
      <c r="B69" s="16" t="s">
        <v>1</v>
      </c>
      <c r="C69" s="50">
        <v>3111</v>
      </c>
      <c r="D69" s="50">
        <v>165</v>
      </c>
      <c r="E69" s="50">
        <v>7028</v>
      </c>
      <c r="F69" s="50">
        <v>5340</v>
      </c>
      <c r="G69" s="50">
        <v>11498</v>
      </c>
      <c r="H69" s="50">
        <v>4226</v>
      </c>
      <c r="I69" s="49">
        <v>9399</v>
      </c>
      <c r="J69" s="50">
        <v>6213</v>
      </c>
      <c r="K69" s="50">
        <f t="shared" si="128"/>
        <v>46980</v>
      </c>
      <c r="L69" s="54">
        <f>I69/K69</f>
        <v>0.20006385696040868</v>
      </c>
      <c r="M69" s="43" t="s">
        <v>57</v>
      </c>
      <c r="N69">
        <f>SQRT(N68)</f>
        <v>0.31983543022540389</v>
      </c>
      <c r="P69" s="91"/>
      <c r="Q69" s="16" t="s">
        <v>1</v>
      </c>
      <c r="R69" s="60">
        <f t="shared" si="129"/>
        <v>3.2363584008415574E-4</v>
      </c>
      <c r="S69" s="60">
        <f t="shared" si="114"/>
        <v>1.7164870978426775E-5</v>
      </c>
      <c r="T69" s="60">
        <f t="shared" si="115"/>
        <v>7.3111947415989919E-4</v>
      </c>
      <c r="U69" s="60">
        <f t="shared" si="116"/>
        <v>5.5551764257453921E-4</v>
      </c>
      <c r="V69" s="60">
        <f t="shared" si="117"/>
        <v>1.1961314333936428E-3</v>
      </c>
      <c r="W69" s="60">
        <f t="shared" si="118"/>
        <v>4.3962875608988814E-4</v>
      </c>
      <c r="X69" s="59">
        <f t="shared" si="119"/>
        <v>9.7777346864383785E-4</v>
      </c>
      <c r="Y69" s="60">
        <f t="shared" si="120"/>
        <v>6.4633541447857911E-4</v>
      </c>
      <c r="Z69" s="58">
        <f t="shared" si="130"/>
        <v>4.8873069004029684E-3</v>
      </c>
      <c r="AB69" s="42" t="s">
        <v>47</v>
      </c>
      <c r="AC69" s="45">
        <f>(1/(K71*K71*K71))*AO63</f>
        <v>2.2368217254585018E-3</v>
      </c>
      <c r="AE69" s="7">
        <f t="shared" si="131"/>
        <v>980514</v>
      </c>
      <c r="AF69" s="7">
        <f t="shared" si="132"/>
        <v>154465</v>
      </c>
      <c r="AG69" s="7">
        <f t="shared" si="133"/>
        <v>1963355</v>
      </c>
      <c r="AH69" s="7">
        <f t="shared" si="134"/>
        <v>1237258</v>
      </c>
      <c r="AI69" s="7">
        <f t="shared" si="135"/>
        <v>4304309</v>
      </c>
      <c r="AJ69" s="7">
        <f t="shared" si="136"/>
        <v>856108</v>
      </c>
      <c r="AK69" s="7">
        <f t="shared" si="137"/>
        <v>132654</v>
      </c>
      <c r="AL69" s="7">
        <f t="shared" si="138"/>
        <v>359833</v>
      </c>
      <c r="AM69" s="7">
        <f t="shared" si="139"/>
        <v>9988496</v>
      </c>
      <c r="AO69" s="48">
        <f t="shared" si="140"/>
        <v>2990939367753756</v>
      </c>
      <c r="AP69" s="48">
        <f t="shared" si="121"/>
        <v>3936806977125</v>
      </c>
      <c r="AQ69" s="48">
        <f t="shared" si="122"/>
        <v>2.70912733521437E+16</v>
      </c>
      <c r="AR69" s="48">
        <f t="shared" si="123"/>
        <v>8174511294731760</v>
      </c>
      <c r="AS69" s="48">
        <f t="shared" si="124"/>
        <v>2.1302431947409654E+17</v>
      </c>
      <c r="AT69" s="48">
        <f t="shared" si="125"/>
        <v>3097323755788064</v>
      </c>
      <c r="AU69" s="48">
        <f t="shared" si="126"/>
        <v>165394989846684</v>
      </c>
      <c r="AV69" s="48">
        <f t="shared" si="127"/>
        <v>804457922154357</v>
      </c>
    </row>
    <row r="70" spans="1:48" x14ac:dyDescent="0.35">
      <c r="A70" s="91"/>
      <c r="B70" s="16" t="s">
        <v>2</v>
      </c>
      <c r="C70" s="50">
        <v>3492</v>
      </c>
      <c r="D70" s="51">
        <v>0</v>
      </c>
      <c r="E70" s="50">
        <v>294</v>
      </c>
      <c r="F70" s="50">
        <v>690</v>
      </c>
      <c r="G70" s="50">
        <v>1297</v>
      </c>
      <c r="H70" s="50">
        <v>1690</v>
      </c>
      <c r="I70" s="50">
        <v>4801</v>
      </c>
      <c r="J70" s="49">
        <v>283475</v>
      </c>
      <c r="K70" s="50">
        <f t="shared" si="128"/>
        <v>295739</v>
      </c>
      <c r="L70" s="54">
        <f>J70/K70</f>
        <v>0.9585310019983837</v>
      </c>
      <c r="P70" s="91"/>
      <c r="Q70" s="16" t="s">
        <v>2</v>
      </c>
      <c r="R70" s="60">
        <f t="shared" si="129"/>
        <v>3.6327108761615936E-4</v>
      </c>
      <c r="S70" s="60">
        <f t="shared" si="114"/>
        <v>0</v>
      </c>
      <c r="T70" s="60">
        <f t="shared" si="115"/>
        <v>3.0584679197924069E-5</v>
      </c>
      <c r="U70" s="60">
        <f t="shared" si="116"/>
        <v>7.1780369546148328E-5</v>
      </c>
      <c r="V70" s="60">
        <f t="shared" si="117"/>
        <v>1.3492628884254258E-4</v>
      </c>
      <c r="W70" s="60">
        <f t="shared" si="118"/>
        <v>1.7580989062752271E-4</v>
      </c>
      <c r="X70" s="60">
        <f t="shared" si="119"/>
        <v>4.9944573071167839E-4</v>
      </c>
      <c r="Y70" s="59">
        <f t="shared" si="120"/>
        <v>2.9489768488542605E-2</v>
      </c>
      <c r="Z70" s="58">
        <f>SUM(R70:Y70)</f>
        <v>3.0765586535084582E-2</v>
      </c>
      <c r="AB70" s="42" t="s">
        <v>56</v>
      </c>
      <c r="AC70">
        <f>AC65/N69</f>
        <v>0.60512955467727836</v>
      </c>
      <c r="AE70" s="7">
        <f t="shared" si="131"/>
        <v>1229273</v>
      </c>
      <c r="AF70" s="7">
        <f t="shared" si="132"/>
        <v>403224</v>
      </c>
      <c r="AG70" s="7">
        <f t="shared" si="133"/>
        <v>2212114</v>
      </c>
      <c r="AH70" s="7">
        <f t="shared" si="134"/>
        <v>1486017</v>
      </c>
      <c r="AI70" s="7">
        <f t="shared" si="135"/>
        <v>4553068</v>
      </c>
      <c r="AJ70" s="7">
        <f t="shared" si="136"/>
        <v>1104867</v>
      </c>
      <c r="AK70" s="7">
        <f t="shared" si="137"/>
        <v>381413</v>
      </c>
      <c r="AL70" s="7">
        <f t="shared" si="138"/>
        <v>608592</v>
      </c>
      <c r="AM70" s="7">
        <f t="shared" si="139"/>
        <v>11978568</v>
      </c>
      <c r="AO70" s="48">
        <f t="shared" si="140"/>
        <v>5276803482983268</v>
      </c>
      <c r="AP70" s="48">
        <f t="shared" si="121"/>
        <v>0</v>
      </c>
      <c r="AQ70" s="48">
        <f t="shared" si="122"/>
        <v>1438673814604824</v>
      </c>
      <c r="AR70" s="48">
        <f t="shared" si="123"/>
        <v>1523690101759410</v>
      </c>
      <c r="AS70" s="48">
        <f t="shared" si="124"/>
        <v>2.6887365391773328E+16</v>
      </c>
      <c r="AT70" s="48">
        <f t="shared" si="125"/>
        <v>2063035538194410</v>
      </c>
      <c r="AU70" s="48">
        <f t="shared" si="126"/>
        <v>698429683407769</v>
      </c>
      <c r="AV70" s="48">
        <f t="shared" si="127"/>
        <v>1.049946674629824E+17</v>
      </c>
    </row>
    <row r="71" spans="1:48" x14ac:dyDescent="0.35">
      <c r="A71" s="85"/>
      <c r="B71" s="4" t="s">
        <v>68</v>
      </c>
      <c r="C71" s="50">
        <f>SUM(C63:C70)</f>
        <v>861816</v>
      </c>
      <c r="D71" s="50">
        <f t="shared" ref="D71:J71" si="141">SUM(D63:D70)</f>
        <v>108042</v>
      </c>
      <c r="E71" s="50">
        <f t="shared" si="141"/>
        <v>1917101</v>
      </c>
      <c r="F71" s="50">
        <f t="shared" si="141"/>
        <v>1171219</v>
      </c>
      <c r="G71" s="50">
        <f t="shared" si="141"/>
        <v>4281640</v>
      </c>
      <c r="H71" s="50">
        <f t="shared" si="141"/>
        <v>789112</v>
      </c>
      <c r="I71" s="50">
        <f t="shared" si="141"/>
        <v>84780</v>
      </c>
      <c r="J71" s="50">
        <f t="shared" si="141"/>
        <v>397343</v>
      </c>
      <c r="K71" s="52">
        <f>SUM(C71:J71)</f>
        <v>9611053</v>
      </c>
      <c r="L71" s="53"/>
      <c r="P71" s="85"/>
      <c r="Q71" s="4" t="s">
        <v>68</v>
      </c>
      <c r="R71" s="58">
        <f>SUM(R63:R70)</f>
        <v>8.9654305740265755E-2</v>
      </c>
      <c r="S71" s="58">
        <f t="shared" ref="S71:Z71" si="142">SUM(S63:S70)</f>
        <v>1.1239557516673852E-2</v>
      </c>
      <c r="T71" s="58">
        <f t="shared" si="142"/>
        <v>0.19943509889462394</v>
      </c>
      <c r="U71" s="58">
        <f t="shared" si="142"/>
        <v>0.12184135165140624</v>
      </c>
      <c r="V71" s="58">
        <f t="shared" si="142"/>
        <v>0.44541695864285585</v>
      </c>
      <c r="W71" s="58">
        <f t="shared" si="142"/>
        <v>8.2090943439565509E-2</v>
      </c>
      <c r="X71" s="58">
        <f t="shared" si="142"/>
        <v>8.8196227972789209E-3</v>
      </c>
      <c r="Y71" s="58">
        <f t="shared" si="142"/>
        <v>4.133540199503654E-2</v>
      </c>
      <c r="Z71" s="61">
        <f t="shared" si="142"/>
        <v>0.99983324067770651</v>
      </c>
      <c r="AM71" s="46"/>
    </row>
    <row r="72" spans="1:48" x14ac:dyDescent="0.35">
      <c r="A72" s="92" t="s">
        <v>35</v>
      </c>
      <c r="B72" s="93"/>
      <c r="C72" s="54">
        <f>C63/C71</f>
        <v>0.76272893517873885</v>
      </c>
      <c r="D72" s="54">
        <f>D64/D71</f>
        <v>0.71817441365394941</v>
      </c>
      <c r="E72" s="54">
        <f>E65/E71</f>
        <v>0.72407244062780207</v>
      </c>
      <c r="F72" s="54">
        <f>F66/F71</f>
        <v>0.58332984693725087</v>
      </c>
      <c r="G72" s="54">
        <f>G67/G71</f>
        <v>0.96860805672592742</v>
      </c>
      <c r="H72" s="54">
        <f>H68/H71</f>
        <v>0.5546094850921035</v>
      </c>
      <c r="I72" s="54">
        <f>I69/I71</f>
        <v>0.11086341118188252</v>
      </c>
      <c r="J72" s="54">
        <f>J70/J71</f>
        <v>0.71342643509511938</v>
      </c>
      <c r="K72" s="53"/>
      <c r="L72" s="53"/>
    </row>
    <row r="73" spans="1:48" ht="18.5" x14ac:dyDescent="0.45">
      <c r="A73" s="25"/>
      <c r="B73" s="26"/>
      <c r="C73" s="17"/>
      <c r="D73" s="17"/>
      <c r="E73" s="17"/>
      <c r="F73" s="17"/>
      <c r="G73" s="17"/>
      <c r="H73" s="17"/>
      <c r="I73" s="17"/>
      <c r="J73" s="17"/>
      <c r="K73" s="17"/>
      <c r="L73" s="36" t="s">
        <v>37</v>
      </c>
      <c r="M73" s="22">
        <f>(C63+D64+E65+F66+G67+H68+I69+J70)/K71</f>
        <v>0.79949678770890142</v>
      </c>
    </row>
    <row r="74" spans="1:48" ht="21" x14ac:dyDescent="0.5">
      <c r="B74" s="23" t="s">
        <v>69</v>
      </c>
    </row>
    <row r="76" spans="1:48" x14ac:dyDescent="0.35">
      <c r="A76" s="84" t="s">
        <v>73</v>
      </c>
      <c r="B76" s="80">
        <v>2009</v>
      </c>
      <c r="C76" s="81"/>
      <c r="D76" s="81"/>
      <c r="E76" s="81"/>
      <c r="F76" s="81"/>
      <c r="G76" s="81"/>
      <c r="H76" s="81"/>
      <c r="I76" s="81"/>
      <c r="J76" s="81"/>
      <c r="K76" s="82"/>
      <c r="L76" s="86" t="s">
        <v>36</v>
      </c>
      <c r="P76" s="87" t="s">
        <v>73</v>
      </c>
      <c r="Q76" s="80">
        <v>2009</v>
      </c>
      <c r="R76" s="81"/>
      <c r="S76" s="81"/>
      <c r="T76" s="81"/>
      <c r="U76" s="81"/>
      <c r="V76" s="81"/>
      <c r="W76" s="81"/>
      <c r="X76" s="81"/>
      <c r="Y76" s="81"/>
      <c r="Z76" s="82"/>
    </row>
    <row r="77" spans="1:48" x14ac:dyDescent="0.35">
      <c r="A77" s="85"/>
      <c r="B77" s="7"/>
      <c r="C77" s="7" t="s">
        <v>8</v>
      </c>
      <c r="D77" s="7" t="s">
        <v>0</v>
      </c>
      <c r="E77" s="7" t="s">
        <v>11</v>
      </c>
      <c r="F77" s="7" t="s">
        <v>3</v>
      </c>
      <c r="G77" s="7" t="s">
        <v>10</v>
      </c>
      <c r="H77" s="7" t="s">
        <v>19</v>
      </c>
      <c r="I77" s="7" t="s">
        <v>20</v>
      </c>
      <c r="J77" s="7" t="s">
        <v>2</v>
      </c>
      <c r="K77" s="47" t="s">
        <v>68</v>
      </c>
      <c r="L77" s="86"/>
      <c r="P77" s="88"/>
      <c r="Q77" s="7"/>
      <c r="R77" s="7" t="s">
        <v>8</v>
      </c>
      <c r="S77" s="7" t="s">
        <v>0</v>
      </c>
      <c r="T77" s="7" t="s">
        <v>11</v>
      </c>
      <c r="U77" s="7" t="s">
        <v>3</v>
      </c>
      <c r="V77" s="7" t="s">
        <v>10</v>
      </c>
      <c r="W77" s="7" t="s">
        <v>19</v>
      </c>
      <c r="X77" s="7" t="s">
        <v>20</v>
      </c>
      <c r="Y77" s="7" t="s">
        <v>2</v>
      </c>
      <c r="Z77" s="47" t="s">
        <v>68</v>
      </c>
      <c r="AE77" s="89" t="s">
        <v>53</v>
      </c>
      <c r="AF77" s="89"/>
      <c r="AG77" s="89"/>
      <c r="AH77" s="89"/>
      <c r="AI77" s="89"/>
      <c r="AJ77" s="89"/>
      <c r="AK77" s="89"/>
      <c r="AL77" s="89"/>
      <c r="AM77" s="89"/>
      <c r="AO77" s="90" t="s">
        <v>54</v>
      </c>
      <c r="AP77" s="90"/>
      <c r="AQ77" s="90"/>
      <c r="AR77" s="90"/>
      <c r="AS77" s="90"/>
      <c r="AT77" s="90"/>
      <c r="AU77" s="90"/>
      <c r="AV77" s="90"/>
    </row>
    <row r="78" spans="1:48" x14ac:dyDescent="0.35">
      <c r="A78" s="84">
        <v>2004</v>
      </c>
      <c r="B78" s="15" t="s">
        <v>8</v>
      </c>
      <c r="C78" s="49">
        <v>850109</v>
      </c>
      <c r="D78" s="50">
        <v>207</v>
      </c>
      <c r="E78" s="50">
        <v>356</v>
      </c>
      <c r="F78" s="50">
        <v>8176</v>
      </c>
      <c r="G78" s="50">
        <v>918</v>
      </c>
      <c r="H78" s="50">
        <v>1052</v>
      </c>
      <c r="I78" s="50">
        <v>749</v>
      </c>
      <c r="J78" s="50">
        <v>249</v>
      </c>
      <c r="K78" s="50">
        <f>SUM(C78:J78)</f>
        <v>861816</v>
      </c>
      <c r="L78" s="30">
        <f>C78/K78</f>
        <v>0.98641589387990014</v>
      </c>
      <c r="M78" s="43" t="s">
        <v>49</v>
      </c>
      <c r="N78">
        <f>C78+D79+E80+F81+G82+H83+I84+J85</f>
        <v>9385919</v>
      </c>
      <c r="P78" s="84">
        <v>2004</v>
      </c>
      <c r="Q78" s="58" t="s">
        <v>8</v>
      </c>
      <c r="R78" s="59">
        <f>C78/$K$24</f>
        <v>8.8436432136966101E-2</v>
      </c>
      <c r="S78" s="60">
        <f t="shared" ref="S78:S85" si="143">D78/$K$24</f>
        <v>2.15341108638445E-5</v>
      </c>
      <c r="T78" s="60">
        <f t="shared" ref="T78:T85" si="144">E78/$K$24</f>
        <v>3.703450950496928E-5</v>
      </c>
      <c r="U78" s="60">
        <f t="shared" ref="U78:U85" si="145">F78/$K$24</f>
        <v>8.5054536436131702E-4</v>
      </c>
      <c r="V78" s="60">
        <f t="shared" ref="V78:V85" si="146">G78/$K$24</f>
        <v>9.5499100352701682E-5</v>
      </c>
      <c r="W78" s="60">
        <f t="shared" ref="W78:W85" si="147">H78/$K$24</f>
        <v>1.0943905617760585E-4</v>
      </c>
      <c r="X78" s="60">
        <f t="shared" ref="X78:X85" si="148">I78/$K$24</f>
        <v>7.7918111289949419E-5</v>
      </c>
      <c r="Y78" s="60">
        <f t="shared" ref="Y78:Y85" si="149">J78/$K$24</f>
        <v>2.5903350749262221E-5</v>
      </c>
      <c r="Z78" s="58">
        <f>SUM(R78:Y78)</f>
        <v>8.9654305740265741E-2</v>
      </c>
      <c r="AB78" t="s">
        <v>42</v>
      </c>
      <c r="AC78">
        <f>R78+S79+T80+U81+V82+W83+X84+Y85</f>
        <v>0.97641265847857228</v>
      </c>
      <c r="AE78" s="7">
        <f>$C$24+K78</f>
        <v>1795350</v>
      </c>
      <c r="AF78" s="7">
        <f>$D$24+K78</f>
        <v>969301</v>
      </c>
      <c r="AG78" s="7">
        <f>$E$24+K78</f>
        <v>2778191</v>
      </c>
      <c r="AH78" s="7">
        <f>$F$24+K78</f>
        <v>2052094</v>
      </c>
      <c r="AI78" s="7">
        <f>$G$24+K78</f>
        <v>5119145</v>
      </c>
      <c r="AJ78" s="7">
        <f>$H$24+K78</f>
        <v>1670944</v>
      </c>
      <c r="AK78" s="7">
        <f>$I$24+K78</f>
        <v>947490</v>
      </c>
      <c r="AL78" s="7">
        <f>$J$24+K78</f>
        <v>1174669</v>
      </c>
      <c r="AM78" s="7">
        <f>SUM(AE78:AL78)</f>
        <v>16507184</v>
      </c>
      <c r="AO78" s="48">
        <f>C78*(AE78*AE78)</f>
        <v>2.7401407168218527E+18</v>
      </c>
      <c r="AP78" s="48">
        <f t="shared" ref="AP78:AP85" si="150">D78*(AF78*AF78)</f>
        <v>194485696720407</v>
      </c>
      <c r="AQ78" s="48">
        <f t="shared" ref="AQ78:AQ85" si="151">E78*(AG78*AG78)</f>
        <v>2747730902763236</v>
      </c>
      <c r="AR78" s="48">
        <f t="shared" ref="AR78:AR85" si="152">F78*(AH78*AH78)</f>
        <v>3.4429870080819136E+16</v>
      </c>
      <c r="AS78" s="48">
        <f t="shared" ref="AS78:AS85" si="153">G78*(AI78*AI78)</f>
        <v>2.4056782597480952E+16</v>
      </c>
      <c r="AT78" s="48">
        <f t="shared" ref="AT78:AT85" si="154">H78*(AJ78*AJ78)</f>
        <v>2937240651395072</v>
      </c>
      <c r="AU78" s="48">
        <f t="shared" ref="AU78:AU85" si="155">I78*(AK78*AK78)</f>
        <v>672405237774900</v>
      </c>
      <c r="AV78" s="48">
        <f t="shared" ref="AV78:AV85" si="156">J78*(AL78*AL78)</f>
        <v>343581967630689</v>
      </c>
    </row>
    <row r="79" spans="1:48" x14ac:dyDescent="0.35">
      <c r="A79" s="91"/>
      <c r="B79" s="16" t="s">
        <v>0</v>
      </c>
      <c r="C79" s="50">
        <v>140</v>
      </c>
      <c r="D79" s="49">
        <v>106366</v>
      </c>
      <c r="E79" s="50">
        <v>49</v>
      </c>
      <c r="F79" s="50">
        <v>453</v>
      </c>
      <c r="G79" s="50">
        <v>137</v>
      </c>
      <c r="H79" s="50">
        <v>671</v>
      </c>
      <c r="I79" s="50">
        <v>226</v>
      </c>
      <c r="J79" s="51">
        <v>0</v>
      </c>
      <c r="K79" s="50">
        <f t="shared" ref="K79:K85" si="157">SUM(C79:J79)</f>
        <v>108042</v>
      </c>
      <c r="L79" s="30">
        <f>D79/K79</f>
        <v>0.98448751411488122</v>
      </c>
      <c r="M79" s="43" t="s">
        <v>51</v>
      </c>
      <c r="N79" s="24">
        <f>C86*K78+D86*K79+E86*K80+F86*K81+G86*K82+H86*K83+I86*K84+J86*K85</f>
        <v>24881118175627</v>
      </c>
      <c r="P79" s="91"/>
      <c r="Q79" s="58" t="s">
        <v>0</v>
      </c>
      <c r="R79" s="60">
        <f t="shared" ref="R79:R85" si="158">C79/$K$24</f>
        <v>1.4564132951392415E-5</v>
      </c>
      <c r="S79" s="59">
        <f t="shared" si="143"/>
        <v>1.1065204039341468E-2</v>
      </c>
      <c r="T79" s="60">
        <f t="shared" si="144"/>
        <v>5.0974465329873451E-6</v>
      </c>
      <c r="U79" s="60">
        <f t="shared" si="145"/>
        <v>4.7125373049862601E-5</v>
      </c>
      <c r="V79" s="60">
        <f t="shared" si="146"/>
        <v>1.4252044388148291E-5</v>
      </c>
      <c r="W79" s="60">
        <f t="shared" si="147"/>
        <v>6.9803808645602217E-5</v>
      </c>
      <c r="X79" s="60">
        <f t="shared" si="148"/>
        <v>2.3510671764390611E-5</v>
      </c>
      <c r="Y79" s="60">
        <f t="shared" si="149"/>
        <v>0</v>
      </c>
      <c r="Z79" s="58">
        <f t="shared" ref="Z79:Z84" si="159">SUM(R79:Y79)</f>
        <v>1.123955751667385E-2</v>
      </c>
      <c r="AB79" t="s">
        <v>43</v>
      </c>
      <c r="AC79">
        <f>R86*Z78+S86*Z79+T86*Z80+U86*Z81+V86*Z82+W86*Z83+X86*Z84+Y86*Z85</f>
        <v>0.26926697551431744</v>
      </c>
      <c r="AE79" s="7">
        <f t="shared" ref="AE79:AE85" si="160">$C$24+K79</f>
        <v>1041576</v>
      </c>
      <c r="AF79" s="7">
        <f t="shared" ref="AF79:AF85" si="161">$D$24+K79</f>
        <v>215527</v>
      </c>
      <c r="AG79" s="7">
        <f t="shared" ref="AG79:AG85" si="162">$E$24+K79</f>
        <v>2024417</v>
      </c>
      <c r="AH79" s="7">
        <f t="shared" ref="AH79:AH85" si="163">$F$24+K79</f>
        <v>1298320</v>
      </c>
      <c r="AI79" s="7">
        <f t="shared" ref="AI79:AI85" si="164">$G$24+K79</f>
        <v>4365371</v>
      </c>
      <c r="AJ79" s="7">
        <f t="shared" ref="AJ79:AJ85" si="165">$H$24+K79</f>
        <v>917170</v>
      </c>
      <c r="AK79" s="7">
        <f t="shared" ref="AK79:AK85" si="166">$I$24+K79</f>
        <v>193716</v>
      </c>
      <c r="AL79" s="7">
        <f t="shared" ref="AL79:AL85" si="167">$J$24+K79</f>
        <v>420895</v>
      </c>
      <c r="AM79" s="7">
        <f t="shared" ref="AM79:AM85" si="168">SUM(AE79:AL79)</f>
        <v>10476992</v>
      </c>
      <c r="AO79" s="48">
        <f t="shared" ref="AO79:AO85" si="169">C79*(AE79*AE79)</f>
        <v>151883278928640</v>
      </c>
      <c r="AP79" s="48">
        <f t="shared" si="150"/>
        <v>4940901490182814</v>
      </c>
      <c r="AQ79" s="48">
        <f t="shared" si="151"/>
        <v>200814945304561</v>
      </c>
      <c r="AR79" s="48">
        <f t="shared" si="152"/>
        <v>763592574547200</v>
      </c>
      <c r="AS79" s="48">
        <f t="shared" si="153"/>
        <v>2610735563566817</v>
      </c>
      <c r="AT79" s="48">
        <f t="shared" si="154"/>
        <v>564445742771900</v>
      </c>
      <c r="AU79" s="48">
        <f t="shared" si="155"/>
        <v>8480850836256</v>
      </c>
      <c r="AV79" s="48">
        <f t="shared" si="156"/>
        <v>0</v>
      </c>
    </row>
    <row r="80" spans="1:48" x14ac:dyDescent="0.35">
      <c r="A80" s="91"/>
      <c r="B80" s="16" t="s">
        <v>11</v>
      </c>
      <c r="C80" s="50">
        <v>541</v>
      </c>
      <c r="D80" s="50">
        <v>66</v>
      </c>
      <c r="E80" s="49">
        <v>1900741</v>
      </c>
      <c r="F80" s="50">
        <v>3907</v>
      </c>
      <c r="G80" s="50">
        <v>3495</v>
      </c>
      <c r="H80" s="50">
        <v>6384</v>
      </c>
      <c r="I80" s="50">
        <v>1896</v>
      </c>
      <c r="J80" s="50">
        <v>71</v>
      </c>
      <c r="K80" s="50">
        <f t="shared" si="157"/>
        <v>1917101</v>
      </c>
      <c r="L80" s="30">
        <f>E80/K80</f>
        <v>0.99146628164087336</v>
      </c>
      <c r="P80" s="91"/>
      <c r="Q80" s="58" t="s">
        <v>11</v>
      </c>
      <c r="R80" s="60">
        <f t="shared" si="158"/>
        <v>5.6279970905023541E-5</v>
      </c>
      <c r="S80" s="60">
        <f t="shared" si="143"/>
        <v>6.8659483913707096E-6</v>
      </c>
      <c r="T80" s="59">
        <f t="shared" si="144"/>
        <v>0.19773317592973264</v>
      </c>
      <c r="U80" s="60">
        <f t="shared" si="145"/>
        <v>4.0644333886492975E-4</v>
      </c>
      <c r="V80" s="60">
        <f t="shared" si="146"/>
        <v>3.6358317617940348E-4</v>
      </c>
      <c r="W80" s="60">
        <f t="shared" si="147"/>
        <v>6.6412446258349407E-4</v>
      </c>
      <c r="X80" s="60">
        <f t="shared" si="148"/>
        <v>1.9723997197028585E-4</v>
      </c>
      <c r="Y80" s="60">
        <f t="shared" si="149"/>
        <v>7.3860959967775819E-6</v>
      </c>
      <c r="Z80" s="58">
        <f t="shared" si="159"/>
        <v>0.19943509889462394</v>
      </c>
      <c r="AB80" t="s">
        <v>44</v>
      </c>
      <c r="AC80">
        <f>(AC78-AC79)/1-AC79</f>
        <v>0.4378787074499374</v>
      </c>
      <c r="AE80" s="7">
        <f t="shared" si="160"/>
        <v>2850635</v>
      </c>
      <c r="AF80" s="7">
        <f t="shared" si="161"/>
        <v>2024586</v>
      </c>
      <c r="AG80" s="7">
        <f t="shared" si="162"/>
        <v>3833476</v>
      </c>
      <c r="AH80" s="7">
        <f t="shared" si="163"/>
        <v>3107379</v>
      </c>
      <c r="AI80" s="7">
        <f t="shared" si="164"/>
        <v>6174430</v>
      </c>
      <c r="AJ80" s="7">
        <f t="shared" si="165"/>
        <v>2726229</v>
      </c>
      <c r="AK80" s="7">
        <f t="shared" si="166"/>
        <v>2002775</v>
      </c>
      <c r="AL80" s="7">
        <f t="shared" si="167"/>
        <v>2229954</v>
      </c>
      <c r="AM80" s="7">
        <f t="shared" si="168"/>
        <v>24949464</v>
      </c>
      <c r="AO80" s="48">
        <f t="shared" si="169"/>
        <v>4396230867644725</v>
      </c>
      <c r="AP80" s="48">
        <f t="shared" si="150"/>
        <v>270530599112136</v>
      </c>
      <c r="AQ80" s="48">
        <f t="shared" si="151"/>
        <v>2.7932412054732149E+19</v>
      </c>
      <c r="AR80" s="48">
        <f t="shared" si="152"/>
        <v>3.7725227203347384E+16</v>
      </c>
      <c r="AS80" s="48">
        <f t="shared" si="153"/>
        <v>1.332419324580255E+17</v>
      </c>
      <c r="AT80" s="48">
        <f t="shared" si="154"/>
        <v>4.7447959993855344E+16</v>
      </c>
      <c r="AU80" s="48">
        <f t="shared" si="155"/>
        <v>7605060200385000</v>
      </c>
      <c r="AV80" s="48">
        <f t="shared" si="156"/>
        <v>353061333790236</v>
      </c>
    </row>
    <row r="81" spans="1:48" x14ac:dyDescent="0.35">
      <c r="A81" s="91"/>
      <c r="B81" s="16" t="s">
        <v>3</v>
      </c>
      <c r="C81" s="50">
        <v>2022</v>
      </c>
      <c r="D81" s="50">
        <v>549</v>
      </c>
      <c r="E81" s="50">
        <v>1854</v>
      </c>
      <c r="F81" s="49">
        <v>1160182</v>
      </c>
      <c r="G81" s="50">
        <v>1013</v>
      </c>
      <c r="H81" s="50">
        <v>3925</v>
      </c>
      <c r="I81" s="50">
        <v>1527</v>
      </c>
      <c r="J81" s="50">
        <v>147</v>
      </c>
      <c r="K81" s="50">
        <f t="shared" si="157"/>
        <v>1171219</v>
      </c>
      <c r="L81" s="30">
        <f>F81/K81</f>
        <v>0.99057648484186134</v>
      </c>
      <c r="M81" s="43" t="s">
        <v>52</v>
      </c>
      <c r="N81">
        <f>((C78*(C86+K78))+(D79*(D86+K79))+(E80*(E86+K80))+(F81*(F86+K81))+(G82*(G86+K82))+(H83*(H86+K83))+(I84*(I86+K84))+(J85*(J86+K85)))</f>
        <v>49140762278029</v>
      </c>
      <c r="P81" s="91"/>
      <c r="Q81" s="58" t="s">
        <v>3</v>
      </c>
      <c r="R81" s="60">
        <f t="shared" si="158"/>
        <v>2.1034769162653902E-4</v>
      </c>
      <c r="S81" s="60">
        <f t="shared" si="143"/>
        <v>5.7112207073674537E-5</v>
      </c>
      <c r="T81" s="60">
        <f t="shared" si="144"/>
        <v>1.9287073208486811E-4</v>
      </c>
      <c r="U81" s="59">
        <f t="shared" si="145"/>
        <v>0.1206931778272311</v>
      </c>
      <c r="V81" s="60">
        <f t="shared" si="146"/>
        <v>1.0538190485543225E-4</v>
      </c>
      <c r="W81" s="60">
        <f t="shared" si="147"/>
        <v>4.0831587024439447E-4</v>
      </c>
      <c r="X81" s="60">
        <f t="shared" si="148"/>
        <v>1.588530786912587E-4</v>
      </c>
      <c r="Y81" s="60">
        <f t="shared" si="149"/>
        <v>1.5292339598962035E-5</v>
      </c>
      <c r="Z81" s="58">
        <f t="shared" si="159"/>
        <v>0.12184135165140624</v>
      </c>
      <c r="AB81" s="42" t="s">
        <v>48</v>
      </c>
      <c r="AC81">
        <f>1/K86*(C78+D79+E80+F81+G82+H83+I84+J85)</f>
        <v>0.9765771373057871</v>
      </c>
      <c r="AE81" s="7">
        <f t="shared" si="160"/>
        <v>2104753</v>
      </c>
      <c r="AF81" s="7">
        <f t="shared" si="161"/>
        <v>1278704</v>
      </c>
      <c r="AG81" s="7">
        <f t="shared" si="162"/>
        <v>3087594</v>
      </c>
      <c r="AH81" s="7">
        <f t="shared" si="163"/>
        <v>2361497</v>
      </c>
      <c r="AI81" s="7">
        <f t="shared" si="164"/>
        <v>5428548</v>
      </c>
      <c r="AJ81" s="7">
        <f t="shared" si="165"/>
        <v>1980347</v>
      </c>
      <c r="AK81" s="7">
        <f t="shared" si="166"/>
        <v>1256893</v>
      </c>
      <c r="AL81" s="7">
        <f t="shared" si="167"/>
        <v>1484072</v>
      </c>
      <c r="AM81" s="7">
        <f t="shared" si="168"/>
        <v>18982408</v>
      </c>
      <c r="AO81" s="48">
        <f t="shared" si="169"/>
        <v>8957430056220198</v>
      </c>
      <c r="AP81" s="48">
        <f t="shared" si="150"/>
        <v>897661071869184</v>
      </c>
      <c r="AQ81" s="48">
        <f t="shared" si="151"/>
        <v>1.7674620858181944E+16</v>
      </c>
      <c r="AR81" s="48">
        <f t="shared" si="152"/>
        <v>6.4699499275611832E+18</v>
      </c>
      <c r="AS81" s="48">
        <f t="shared" si="153"/>
        <v>2.9852232122351952E+16</v>
      </c>
      <c r="AT81" s="48">
        <f t="shared" si="154"/>
        <v>1.5392963893605324E+16</v>
      </c>
      <c r="AU81" s="48">
        <f t="shared" si="155"/>
        <v>2412324080536623</v>
      </c>
      <c r="AV81" s="48">
        <f t="shared" si="156"/>
        <v>323763046074048</v>
      </c>
    </row>
    <row r="82" spans="1:48" x14ac:dyDescent="0.35">
      <c r="A82" s="91"/>
      <c r="B82" s="16" t="s">
        <v>10</v>
      </c>
      <c r="C82" s="50">
        <v>741</v>
      </c>
      <c r="D82" s="50">
        <v>178</v>
      </c>
      <c r="E82" s="50">
        <v>6314</v>
      </c>
      <c r="F82" s="50">
        <v>2615</v>
      </c>
      <c r="G82" s="49">
        <v>4230717</v>
      </c>
      <c r="H82" s="50">
        <v>33656</v>
      </c>
      <c r="I82" s="50">
        <v>6770</v>
      </c>
      <c r="J82" s="50">
        <v>643</v>
      </c>
      <c r="K82" s="50">
        <f t="shared" si="157"/>
        <v>4281634</v>
      </c>
      <c r="L82" s="30">
        <f>G82/K82</f>
        <v>0.98810804473245495</v>
      </c>
      <c r="M82" s="43" t="s">
        <v>55</v>
      </c>
      <c r="N82">
        <f>(1/K86)*((AC81*(1-AC81))/((1-AC82)*(1-AC82)))+((2*(1-AC81))*(2*AC81*AC82-AC83))/((1-AC82)*(1-AC82)*(1-AC82))+(((1-AC81)*(1-AC81))*(AC84-4*(AC82*AC82)))/((1-AC82)*(1-AC82)*(1-AC82)*(1-AC82))</f>
        <v>-1.2602014201808932E-3</v>
      </c>
      <c r="P82" s="91"/>
      <c r="Q82" s="58" t="s">
        <v>10</v>
      </c>
      <c r="R82" s="60">
        <f t="shared" si="158"/>
        <v>7.7085875121298423E-5</v>
      </c>
      <c r="S82" s="60">
        <f t="shared" si="143"/>
        <v>1.851725475248464E-5</v>
      </c>
      <c r="T82" s="60">
        <f t="shared" si="144"/>
        <v>6.5684239610779786E-4</v>
      </c>
      <c r="U82" s="60">
        <f t="shared" si="145"/>
        <v>2.7203719762779405E-4</v>
      </c>
      <c r="V82" s="59">
        <f t="shared" si="146"/>
        <v>0.44011946334082902</v>
      </c>
      <c r="W82" s="60">
        <f t="shared" si="147"/>
        <v>3.5012175615147362E-3</v>
      </c>
      <c r="X82" s="60">
        <f t="shared" si="148"/>
        <v>7.0427985772090465E-4</v>
      </c>
      <c r="Y82" s="60">
        <f t="shared" si="149"/>
        <v>6.6890982055323731E-5</v>
      </c>
      <c r="Z82" s="58">
        <f t="shared" si="159"/>
        <v>0.44541633446572937</v>
      </c>
      <c r="AB82" s="42" t="s">
        <v>45</v>
      </c>
      <c r="AC82" s="44">
        <f>(1/(K86*K86))*N79</f>
        <v>0.26935770036557932</v>
      </c>
      <c r="AE82" s="7">
        <f t="shared" si="160"/>
        <v>5215168</v>
      </c>
      <c r="AF82" s="7">
        <f t="shared" si="161"/>
        <v>4389119</v>
      </c>
      <c r="AG82" s="7">
        <f t="shared" si="162"/>
        <v>6198009</v>
      </c>
      <c r="AH82" s="7">
        <f t="shared" si="163"/>
        <v>5471912</v>
      </c>
      <c r="AI82" s="7">
        <f t="shared" si="164"/>
        <v>8538963</v>
      </c>
      <c r="AJ82" s="7">
        <f t="shared" si="165"/>
        <v>5090762</v>
      </c>
      <c r="AK82" s="7">
        <f t="shared" si="166"/>
        <v>4367308</v>
      </c>
      <c r="AL82" s="7">
        <f t="shared" si="167"/>
        <v>4594487</v>
      </c>
      <c r="AM82" s="7">
        <f t="shared" si="168"/>
        <v>43865728</v>
      </c>
      <c r="AO82" s="48">
        <f t="shared" si="169"/>
        <v>2.0153701155753984E+16</v>
      </c>
      <c r="AP82" s="48">
        <f t="shared" si="150"/>
        <v>3429057076116658</v>
      </c>
      <c r="AQ82" s="48">
        <f t="shared" si="151"/>
        <v>2.4255430247160742E+17</v>
      </c>
      <c r="AR82" s="48">
        <f t="shared" si="152"/>
        <v>7.829786174697056E+16</v>
      </c>
      <c r="AS82" s="48">
        <f t="shared" si="153"/>
        <v>3.0847803021650657E+20</v>
      </c>
      <c r="AT82" s="48">
        <f t="shared" si="154"/>
        <v>8.722241081191145E+17</v>
      </c>
      <c r="AU82" s="48">
        <f t="shared" si="155"/>
        <v>1.2912677695966928E+17</v>
      </c>
      <c r="AV82" s="48">
        <f t="shared" si="156"/>
        <v>1.3573286840007668E+16</v>
      </c>
    </row>
    <row r="83" spans="1:48" x14ac:dyDescent="0.35">
      <c r="A83" s="91"/>
      <c r="B83" s="15" t="s">
        <v>13</v>
      </c>
      <c r="C83" s="50">
        <v>325</v>
      </c>
      <c r="D83" s="50">
        <v>71</v>
      </c>
      <c r="E83" s="50">
        <v>4829</v>
      </c>
      <c r="F83" s="50">
        <v>12975</v>
      </c>
      <c r="G83" s="50">
        <v>13809</v>
      </c>
      <c r="H83" s="49">
        <v>755765</v>
      </c>
      <c r="I83" s="50">
        <v>1160</v>
      </c>
      <c r="J83" s="50">
        <v>177</v>
      </c>
      <c r="K83" s="50">
        <f t="shared" si="157"/>
        <v>789111</v>
      </c>
      <c r="L83" s="30">
        <f>H83/K83</f>
        <v>0.95774232015521266</v>
      </c>
      <c r="N83">
        <f>N82*-1</f>
        <v>1.2602014201808932E-3</v>
      </c>
      <c r="P83" s="91"/>
      <c r="Q83" s="58" t="s">
        <v>13</v>
      </c>
      <c r="R83" s="60">
        <f t="shared" si="158"/>
        <v>3.3809594351446675E-5</v>
      </c>
      <c r="S83" s="60">
        <f t="shared" si="143"/>
        <v>7.3860959967775819E-6</v>
      </c>
      <c r="T83" s="60">
        <f t="shared" si="144"/>
        <v>5.0235855730195692E-4</v>
      </c>
      <c r="U83" s="60">
        <f t="shared" si="145"/>
        <v>1.3497830360308326E-3</v>
      </c>
      <c r="V83" s="60">
        <f t="shared" si="146"/>
        <v>1.4365436566126989E-3</v>
      </c>
      <c r="W83" s="59">
        <f t="shared" si="147"/>
        <v>7.8621871000064916E-2</v>
      </c>
      <c r="X83" s="60">
        <f t="shared" si="148"/>
        <v>1.2067424445439428E-4</v>
      </c>
      <c r="Y83" s="60">
        <f t="shared" si="149"/>
        <v>1.8413225231403265E-5</v>
      </c>
      <c r="Z83" s="58">
        <f t="shared" si="159"/>
        <v>8.2090839410044414E-2</v>
      </c>
      <c r="AB83" s="42" t="s">
        <v>46</v>
      </c>
      <c r="AC83">
        <f>(1/(K86*K86))*((C78*(C86+K78))+(D79*(D86+K79))+(E80*(E86+K80))+(F81*(F86+K81))+(G82*(G86+K82))+(H83*(H86+K83))+(I84*(I86+K84))+(J85*(J86+K85)))</f>
        <v>0.53198745442186868</v>
      </c>
      <c r="AE83" s="7">
        <f t="shared" si="160"/>
        <v>1722645</v>
      </c>
      <c r="AF83" s="7">
        <f t="shared" si="161"/>
        <v>896596</v>
      </c>
      <c r="AG83" s="7">
        <f t="shared" si="162"/>
        <v>2705486</v>
      </c>
      <c r="AH83" s="7">
        <f t="shared" si="163"/>
        <v>1979389</v>
      </c>
      <c r="AI83" s="7">
        <f t="shared" si="164"/>
        <v>5046440</v>
      </c>
      <c r="AJ83" s="7">
        <f t="shared" si="165"/>
        <v>1598239</v>
      </c>
      <c r="AK83" s="7">
        <f t="shared" si="166"/>
        <v>874785</v>
      </c>
      <c r="AL83" s="7">
        <f t="shared" si="167"/>
        <v>1101964</v>
      </c>
      <c r="AM83" s="7">
        <f t="shared" si="168"/>
        <v>15925544</v>
      </c>
      <c r="AO83" s="48">
        <f t="shared" si="169"/>
        <v>964439383708125</v>
      </c>
      <c r="AP83" s="48">
        <f t="shared" si="150"/>
        <v>57075791492336</v>
      </c>
      <c r="AQ83" s="48">
        <f t="shared" si="151"/>
        <v>3.5346611562130484E+16</v>
      </c>
      <c r="AR83" s="48">
        <f t="shared" si="152"/>
        <v>5.0835801052839976E+16</v>
      </c>
      <c r="AS83" s="48">
        <f t="shared" si="153"/>
        <v>3.516676811057424E+17</v>
      </c>
      <c r="AT83" s="48">
        <f t="shared" si="154"/>
        <v>1.9305018567907126E+18</v>
      </c>
      <c r="AU83" s="48">
        <f t="shared" si="155"/>
        <v>887688603621000</v>
      </c>
      <c r="AV83" s="48">
        <f t="shared" si="156"/>
        <v>214935464341392</v>
      </c>
    </row>
    <row r="84" spans="1:48" x14ac:dyDescent="0.35">
      <c r="A84" s="91"/>
      <c r="B84" s="16" t="s">
        <v>1</v>
      </c>
      <c r="C84" s="50">
        <v>995</v>
      </c>
      <c r="D84" s="50">
        <v>48</v>
      </c>
      <c r="E84" s="50">
        <v>2185</v>
      </c>
      <c r="F84" s="50">
        <v>1875</v>
      </c>
      <c r="G84" s="50">
        <v>6766</v>
      </c>
      <c r="H84" s="50">
        <v>1036</v>
      </c>
      <c r="I84" s="49">
        <v>71184</v>
      </c>
      <c r="J84" s="65">
        <v>684</v>
      </c>
      <c r="K84" s="50">
        <f t="shared" si="157"/>
        <v>84773</v>
      </c>
      <c r="L84" s="30">
        <f>I84/K84</f>
        <v>0.83970131999575337</v>
      </c>
      <c r="M84" s="43" t="s">
        <v>57</v>
      </c>
      <c r="N84">
        <f>SQRT(N83)</f>
        <v>3.5499315770601739E-2</v>
      </c>
      <c r="P84" s="91"/>
      <c r="Q84" s="58" t="s">
        <v>1</v>
      </c>
      <c r="R84" s="60">
        <f t="shared" si="158"/>
        <v>1.0350937347596752E-4</v>
      </c>
      <c r="S84" s="60">
        <f t="shared" si="143"/>
        <v>4.9934170119059707E-6</v>
      </c>
      <c r="T84" s="60">
        <f t="shared" si="144"/>
        <v>2.2730450356280303E-4</v>
      </c>
      <c r="U84" s="60">
        <f t="shared" si="145"/>
        <v>1.9505535202757698E-4</v>
      </c>
      <c r="V84" s="60">
        <f t="shared" si="146"/>
        <v>7.0386373963657908E-4</v>
      </c>
      <c r="W84" s="60">
        <f t="shared" si="147"/>
        <v>1.0777458384030386E-4</v>
      </c>
      <c r="X84" s="59">
        <f t="shared" si="148"/>
        <v>7.4052374286565541E-3</v>
      </c>
      <c r="Y84" s="60">
        <f t="shared" si="149"/>
        <v>7.1156192419660088E-5</v>
      </c>
      <c r="Z84" s="58">
        <f t="shared" si="159"/>
        <v>8.8188945906313501E-3</v>
      </c>
      <c r="AB84" s="42" t="s">
        <v>47</v>
      </c>
      <c r="AC84" s="45">
        <f>(1/(K86*K86*K86))*AO78</f>
        <v>3.0864704158795613E-3</v>
      </c>
      <c r="AE84" s="7">
        <f t="shared" si="160"/>
        <v>1018307</v>
      </c>
      <c r="AF84" s="7">
        <f t="shared" si="161"/>
        <v>192258</v>
      </c>
      <c r="AG84" s="7">
        <f t="shared" si="162"/>
        <v>2001148</v>
      </c>
      <c r="AH84" s="7">
        <f t="shared" si="163"/>
        <v>1275051</v>
      </c>
      <c r="AI84" s="7">
        <f t="shared" si="164"/>
        <v>4342102</v>
      </c>
      <c r="AJ84" s="7">
        <f t="shared" si="165"/>
        <v>893901</v>
      </c>
      <c r="AK84" s="7">
        <f t="shared" si="166"/>
        <v>170447</v>
      </c>
      <c r="AL84" s="7">
        <f t="shared" si="167"/>
        <v>397626</v>
      </c>
      <c r="AM84" s="7">
        <f t="shared" si="168"/>
        <v>10290840</v>
      </c>
      <c r="AO84" s="48">
        <f t="shared" si="169"/>
        <v>1031764400517755</v>
      </c>
      <c r="AP84" s="48">
        <f t="shared" si="150"/>
        <v>1774230651072</v>
      </c>
      <c r="AQ84" s="48">
        <f t="shared" si="151"/>
        <v>8750036399620240</v>
      </c>
      <c r="AR84" s="48">
        <f t="shared" si="152"/>
        <v>3048290723626875</v>
      </c>
      <c r="AS84" s="48">
        <f t="shared" si="153"/>
        <v>1.2756514760068147E+17</v>
      </c>
      <c r="AT84" s="48">
        <f t="shared" si="154"/>
        <v>827825121721836</v>
      </c>
      <c r="AU84" s="48">
        <f t="shared" si="155"/>
        <v>2068050367523856</v>
      </c>
      <c r="AV84" s="48">
        <f t="shared" si="156"/>
        <v>108144802139184</v>
      </c>
    </row>
    <row r="85" spans="1:48" x14ac:dyDescent="0.35">
      <c r="A85" s="91"/>
      <c r="B85" s="16" t="s">
        <v>2</v>
      </c>
      <c r="C85" s="50">
        <v>78330</v>
      </c>
      <c r="D85" s="51">
        <v>0</v>
      </c>
      <c r="E85" s="50">
        <v>7</v>
      </c>
      <c r="F85" s="50">
        <v>67</v>
      </c>
      <c r="G85" s="50">
        <v>277</v>
      </c>
      <c r="H85" s="50">
        <v>6575</v>
      </c>
      <c r="I85" s="50">
        <v>1230</v>
      </c>
      <c r="J85" s="49">
        <v>310855</v>
      </c>
      <c r="K85" s="50">
        <f t="shared" si="157"/>
        <v>397341</v>
      </c>
      <c r="L85" s="30">
        <f>J85/K85</f>
        <v>0.78233809246969233</v>
      </c>
      <c r="P85" s="91"/>
      <c r="Q85" s="58" t="s">
        <v>2</v>
      </c>
      <c r="R85" s="60">
        <f t="shared" si="158"/>
        <v>8.1486323863040559E-3</v>
      </c>
      <c r="S85" s="60">
        <f t="shared" si="143"/>
        <v>0</v>
      </c>
      <c r="T85" s="60">
        <f t="shared" si="144"/>
        <v>7.282066475696207E-7</v>
      </c>
      <c r="U85" s="60">
        <f t="shared" si="145"/>
        <v>6.969977912452084E-6</v>
      </c>
      <c r="V85" s="60">
        <f t="shared" si="146"/>
        <v>2.8816177339540706E-5</v>
      </c>
      <c r="W85" s="60">
        <f t="shared" si="147"/>
        <v>6.8399410111003663E-4</v>
      </c>
      <c r="X85" s="60">
        <f t="shared" si="148"/>
        <v>1.2795631093009049E-4</v>
      </c>
      <c r="Y85" s="59">
        <f t="shared" si="149"/>
        <v>3.2338096775750634E-2</v>
      </c>
      <c r="Z85" s="58">
        <f>SUM(R85:Y85)</f>
        <v>4.1335193935994378E-2</v>
      </c>
      <c r="AB85" s="42" t="s">
        <v>56</v>
      </c>
      <c r="AC85">
        <f>AC80/N84</f>
        <v>12.334849220180196</v>
      </c>
      <c r="AE85" s="7">
        <f t="shared" si="160"/>
        <v>1330875</v>
      </c>
      <c r="AF85" s="7">
        <f t="shared" si="161"/>
        <v>504826</v>
      </c>
      <c r="AG85" s="7">
        <f t="shared" si="162"/>
        <v>2313716</v>
      </c>
      <c r="AH85" s="7">
        <f t="shared" si="163"/>
        <v>1587619</v>
      </c>
      <c r="AI85" s="7">
        <f t="shared" si="164"/>
        <v>4654670</v>
      </c>
      <c r="AJ85" s="7">
        <f t="shared" si="165"/>
        <v>1206469</v>
      </c>
      <c r="AK85" s="7">
        <f t="shared" si="166"/>
        <v>483015</v>
      </c>
      <c r="AL85" s="7">
        <f t="shared" si="167"/>
        <v>710194</v>
      </c>
      <c r="AM85" s="7">
        <f t="shared" si="168"/>
        <v>12791384</v>
      </c>
      <c r="AO85" s="48">
        <f t="shared" si="169"/>
        <v>1.3874031004640626E+17</v>
      </c>
      <c r="AP85" s="48">
        <f t="shared" si="150"/>
        <v>0</v>
      </c>
      <c r="AQ85" s="48">
        <f t="shared" si="151"/>
        <v>37472972100592</v>
      </c>
      <c r="AR85" s="48">
        <f t="shared" si="152"/>
        <v>168875783973787</v>
      </c>
      <c r="AS85" s="48">
        <f t="shared" si="153"/>
        <v>6001468928065300</v>
      </c>
      <c r="AT85" s="48">
        <f t="shared" si="154"/>
        <v>9570355970343576</v>
      </c>
      <c r="AU85" s="48">
        <f t="shared" si="155"/>
        <v>286963292976750</v>
      </c>
      <c r="AV85" s="48">
        <f t="shared" si="156"/>
        <v>1.5678765153473878E+17</v>
      </c>
    </row>
    <row r="86" spans="1:48" x14ac:dyDescent="0.35">
      <c r="A86" s="85"/>
      <c r="B86" s="4" t="s">
        <v>22</v>
      </c>
      <c r="C86" s="50">
        <f>SUM(C78:C85)</f>
        <v>933203</v>
      </c>
      <c r="D86" s="50">
        <f t="shared" ref="D86:H86" si="170">SUM(D78:D85)</f>
        <v>107485</v>
      </c>
      <c r="E86" s="50">
        <f t="shared" si="170"/>
        <v>1916335</v>
      </c>
      <c r="F86" s="50">
        <f t="shared" si="170"/>
        <v>1190250</v>
      </c>
      <c r="G86" s="50">
        <f t="shared" si="170"/>
        <v>4257132</v>
      </c>
      <c r="H86" s="50">
        <f t="shared" si="170"/>
        <v>809064</v>
      </c>
      <c r="I86" s="50">
        <f>SUM(I78:I85)</f>
        <v>84742</v>
      </c>
      <c r="J86" s="50">
        <f t="shared" ref="J86" si="171">SUM(J78:J85)</f>
        <v>312826</v>
      </c>
      <c r="K86" s="52">
        <f>SUM(C86:J86)</f>
        <v>9611037</v>
      </c>
      <c r="L86" s="35"/>
      <c r="M86" s="18"/>
      <c r="P86" s="85"/>
      <c r="Q86" s="61" t="s">
        <v>25</v>
      </c>
      <c r="R86" s="58">
        <f>SUM(R78:R85)</f>
        <v>9.7080661161701845E-2</v>
      </c>
      <c r="S86" s="58">
        <f t="shared" ref="S86:Z86" si="172">SUM(S78:S85)</f>
        <v>1.1181613073431525E-2</v>
      </c>
      <c r="T86" s="58">
        <f t="shared" si="172"/>
        <v>0.1993554122814756</v>
      </c>
      <c r="U86" s="58">
        <f t="shared" si="172"/>
        <v>0.12382113746710587</v>
      </c>
      <c r="V86" s="58">
        <f t="shared" si="172"/>
        <v>0.44286740314019357</v>
      </c>
      <c r="W86" s="58">
        <f t="shared" si="172"/>
        <v>8.4166540444181079E-2</v>
      </c>
      <c r="X86" s="58">
        <f t="shared" si="172"/>
        <v>8.8156696754778281E-3</v>
      </c>
      <c r="Y86" s="58">
        <f t="shared" si="172"/>
        <v>3.2543138961802026E-2</v>
      </c>
      <c r="Z86" s="61">
        <f t="shared" si="172"/>
        <v>0.99983157620536922</v>
      </c>
    </row>
    <row r="87" spans="1:48" x14ac:dyDescent="0.35">
      <c r="A87" s="92" t="s">
        <v>35</v>
      </c>
      <c r="B87" s="93"/>
      <c r="C87" s="30">
        <f>C78/C86</f>
        <v>0.91095828024556291</v>
      </c>
      <c r="D87" s="30">
        <f>D79/D86</f>
        <v>0.98958924501093171</v>
      </c>
      <c r="E87" s="30">
        <f>E80/E86</f>
        <v>0.99186259187459391</v>
      </c>
      <c r="F87" s="30">
        <f>F81/F86</f>
        <v>0.97473808023524466</v>
      </c>
      <c r="G87" s="30">
        <f>G82/G86</f>
        <v>0.99379511840365764</v>
      </c>
      <c r="H87" s="30">
        <f>H83/H86</f>
        <v>0.93412264048332394</v>
      </c>
      <c r="I87" s="30">
        <f>I84/I86</f>
        <v>0.84000849637723918</v>
      </c>
      <c r="J87" s="30">
        <f>J85/J86</f>
        <v>0.99369937281428011</v>
      </c>
      <c r="K87" s="34"/>
      <c r="L87" s="34"/>
    </row>
    <row r="88" spans="1:48" ht="18.5" x14ac:dyDescent="0.45">
      <c r="A88" s="25"/>
      <c r="B88" s="26"/>
      <c r="C88" s="28"/>
      <c r="D88" s="28"/>
      <c r="E88" s="28"/>
      <c r="F88" s="28"/>
      <c r="G88" s="28"/>
      <c r="H88" s="28"/>
      <c r="I88" s="28"/>
      <c r="J88" s="28"/>
      <c r="K88" s="29"/>
      <c r="L88" s="36" t="s">
        <v>37</v>
      </c>
      <c r="M88" s="39">
        <f>(C78+D79+E80+F81+G82+H83+I84+J85)/K86</f>
        <v>0.9765771373057871</v>
      </c>
    </row>
    <row r="89" spans="1:48" ht="21" x14ac:dyDescent="0.5">
      <c r="B89" s="23" t="s">
        <v>70</v>
      </c>
    </row>
    <row r="91" spans="1:48" x14ac:dyDescent="0.35">
      <c r="A91" s="84" t="s">
        <v>72</v>
      </c>
      <c r="B91" s="80">
        <v>2013</v>
      </c>
      <c r="C91" s="81"/>
      <c r="D91" s="81"/>
      <c r="E91" s="81"/>
      <c r="F91" s="81"/>
      <c r="G91" s="81"/>
      <c r="H91" s="81"/>
      <c r="I91" s="81"/>
      <c r="J91" s="81"/>
      <c r="K91" s="81"/>
      <c r="L91" s="86" t="s">
        <v>36</v>
      </c>
      <c r="P91" s="87" t="s">
        <v>72</v>
      </c>
      <c r="Q91" s="80">
        <v>2013</v>
      </c>
      <c r="R91" s="81"/>
      <c r="S91" s="81"/>
      <c r="T91" s="81"/>
      <c r="U91" s="81"/>
      <c r="V91" s="81"/>
      <c r="W91" s="81"/>
      <c r="X91" s="81"/>
      <c r="Y91" s="81"/>
      <c r="Z91" s="82"/>
    </row>
    <row r="92" spans="1:48" x14ac:dyDescent="0.35">
      <c r="A92" s="85"/>
      <c r="B92" s="7"/>
      <c r="C92" s="7" t="s">
        <v>8</v>
      </c>
      <c r="D92" s="7" t="s">
        <v>0</v>
      </c>
      <c r="E92" s="7" t="s">
        <v>11</v>
      </c>
      <c r="F92" s="7" t="s">
        <v>3</v>
      </c>
      <c r="G92" s="7" t="s">
        <v>10</v>
      </c>
      <c r="H92" s="7" t="s">
        <v>19</v>
      </c>
      <c r="I92" s="7" t="s">
        <v>20</v>
      </c>
      <c r="J92" s="7" t="s">
        <v>2</v>
      </c>
      <c r="K92" s="32" t="s">
        <v>68</v>
      </c>
      <c r="L92" s="86"/>
      <c r="P92" s="88"/>
      <c r="Q92" s="7"/>
      <c r="R92" s="7" t="s">
        <v>8</v>
      </c>
      <c r="S92" s="7" t="s">
        <v>0</v>
      </c>
      <c r="T92" s="7" t="s">
        <v>11</v>
      </c>
      <c r="U92" s="7" t="s">
        <v>3</v>
      </c>
      <c r="V92" s="7" t="s">
        <v>10</v>
      </c>
      <c r="W92" s="7" t="s">
        <v>19</v>
      </c>
      <c r="X92" s="7" t="s">
        <v>20</v>
      </c>
      <c r="Y92" s="7" t="s">
        <v>2</v>
      </c>
      <c r="Z92" s="47" t="s">
        <v>68</v>
      </c>
      <c r="AE92" s="89" t="s">
        <v>53</v>
      </c>
      <c r="AF92" s="89"/>
      <c r="AG92" s="89"/>
      <c r="AH92" s="89"/>
      <c r="AI92" s="89"/>
      <c r="AJ92" s="89"/>
      <c r="AK92" s="89"/>
      <c r="AL92" s="89"/>
      <c r="AM92" s="89"/>
      <c r="AO92" s="90" t="s">
        <v>54</v>
      </c>
      <c r="AP92" s="90"/>
      <c r="AQ92" s="90"/>
      <c r="AR92" s="90"/>
      <c r="AS92" s="90"/>
      <c r="AT92" s="90"/>
      <c r="AU92" s="90"/>
      <c r="AV92" s="90"/>
    </row>
    <row r="93" spans="1:48" x14ac:dyDescent="0.35">
      <c r="A93" s="84">
        <v>2004</v>
      </c>
      <c r="B93" s="15" t="s">
        <v>8</v>
      </c>
      <c r="C93" s="49">
        <v>821789</v>
      </c>
      <c r="D93" s="50">
        <v>255</v>
      </c>
      <c r="E93" s="50">
        <v>403</v>
      </c>
      <c r="F93" s="50">
        <v>16406</v>
      </c>
      <c r="G93" s="50">
        <v>9439</v>
      </c>
      <c r="H93" s="50">
        <v>2683</v>
      </c>
      <c r="I93" s="50">
        <v>843</v>
      </c>
      <c r="J93" s="50">
        <v>7008</v>
      </c>
      <c r="K93" s="56">
        <f>SUM(C93:J93)</f>
        <v>858826</v>
      </c>
      <c r="L93" s="30">
        <f>C93/K93</f>
        <v>0.95687485008604767</v>
      </c>
      <c r="M93" s="43" t="s">
        <v>49</v>
      </c>
      <c r="N93">
        <f>C93+D94+E95+F96+G97+H98+I99+J100</f>
        <v>9239452</v>
      </c>
      <c r="P93" s="84">
        <v>2004</v>
      </c>
      <c r="Q93" s="15" t="s">
        <v>8</v>
      </c>
      <c r="R93" s="59">
        <f>C93/$K$24</f>
        <v>8.549031609994158E-2</v>
      </c>
      <c r="S93" s="60">
        <f t="shared" ref="S93:S100" si="173">D93/$K$24</f>
        <v>2.6527527875750468E-5</v>
      </c>
      <c r="T93" s="60">
        <f t="shared" ref="T93:T100" si="174">E93/$K$24</f>
        <v>4.1923896995793877E-5</v>
      </c>
      <c r="U93" s="60">
        <f t="shared" ref="U93:U100" si="175">F93/$K$24</f>
        <v>1.7067083228610282E-3</v>
      </c>
      <c r="V93" s="60">
        <f t="shared" ref="V93:V100" si="176">G93/$K$24</f>
        <v>9.8193464948709286E-4</v>
      </c>
      <c r="W93" s="60">
        <f t="shared" ref="W93:W100" si="177">H93/$K$24</f>
        <v>2.7911120506132747E-4</v>
      </c>
      <c r="X93" s="60">
        <f t="shared" ref="X93:X100" si="178">I93/$K$24</f>
        <v>8.7696886271598613E-5</v>
      </c>
      <c r="Y93" s="60">
        <f t="shared" ref="Y93:Y100" si="179">J93/$K$24</f>
        <v>7.2903888373827168E-4</v>
      </c>
      <c r="Z93" s="58">
        <f>SUM(R93:Y93)</f>
        <v>8.9343257472232457E-2</v>
      </c>
      <c r="AB93" t="s">
        <v>42</v>
      </c>
      <c r="AC93">
        <f>R93+S94+T95+U96+V97+W98+X99+Y100</f>
        <v>0.96117576661434656</v>
      </c>
      <c r="AE93" s="7">
        <f>$C$24+K93</f>
        <v>1792360</v>
      </c>
      <c r="AF93" s="7">
        <f>$D$24+K93</f>
        <v>966311</v>
      </c>
      <c r="AG93" s="7">
        <f>$E$24+K93</f>
        <v>2775201</v>
      </c>
      <c r="AH93" s="7">
        <f>$F$24+K93</f>
        <v>2049104</v>
      </c>
      <c r="AI93" s="7">
        <f>$G$24+K93</f>
        <v>5116155</v>
      </c>
      <c r="AJ93" s="7">
        <f>$H$24+K93</f>
        <v>1667954</v>
      </c>
      <c r="AK93" s="7">
        <f>$I$24+K93</f>
        <v>944500</v>
      </c>
      <c r="AL93" s="7">
        <f>$J$24+K93</f>
        <v>1171679</v>
      </c>
      <c r="AM93" s="7">
        <f>SUM(AE93:AL93)</f>
        <v>16483264</v>
      </c>
      <c r="AO93" s="48">
        <f>C93*(AE93*AE93)</f>
        <v>2.6400418428392146E+18</v>
      </c>
      <c r="AP93" s="48">
        <f t="shared" ref="AP93:AP100" si="180">D93*(AF93*AF93)</f>
        <v>238108021923855</v>
      </c>
      <c r="AQ93" s="48">
        <f t="shared" ref="AQ93:AQ100" si="181">E93*(AG93*AG93)</f>
        <v>3103801457931603</v>
      </c>
      <c r="AR93" s="48">
        <f t="shared" ref="AR93:AR100" si="182">F93*(AH93*AH93)</f>
        <v>6.8885959089399296E+16</v>
      </c>
      <c r="AS93" s="48">
        <f t="shared" ref="AS93:AS100" si="183">G93*(AI93*AI93)</f>
        <v>2.4706622128721197E+17</v>
      </c>
      <c r="AT93" s="48">
        <f t="shared" ref="AT93:AT100" si="184">H93*(AJ93*AJ93)</f>
        <v>7464295275229228</v>
      </c>
      <c r="AU93" s="48">
        <f t="shared" ref="AU93:AU100" si="185">I93*(AK93*AK93)</f>
        <v>752023650750000</v>
      </c>
      <c r="AV93" s="48">
        <f t="shared" ref="AV93:AV100" si="186">J93*(AL93*AL93)</f>
        <v>9620804406719328</v>
      </c>
    </row>
    <row r="94" spans="1:48" x14ac:dyDescent="0.35">
      <c r="A94" s="91"/>
      <c r="B94" s="16" t="s">
        <v>0</v>
      </c>
      <c r="C94" s="50">
        <v>138</v>
      </c>
      <c r="D94" s="49">
        <v>106199</v>
      </c>
      <c r="E94" s="50">
        <v>16</v>
      </c>
      <c r="F94" s="65">
        <v>485</v>
      </c>
      <c r="G94" s="50">
        <v>160</v>
      </c>
      <c r="H94" s="50">
        <v>764</v>
      </c>
      <c r="I94" s="50">
        <v>166</v>
      </c>
      <c r="J94" s="51">
        <v>0</v>
      </c>
      <c r="K94" s="56">
        <f t="shared" ref="K94:K100" si="187">SUM(C94:J94)</f>
        <v>107928</v>
      </c>
      <c r="L94" s="30">
        <f>D94/K94</f>
        <v>0.98398006078126155</v>
      </c>
      <c r="M94" s="43" t="s">
        <v>51</v>
      </c>
      <c r="N94" s="24">
        <f>C101*K93+D101*K94+E101*K95+F101*K96+G101*K97+H101*K98+I101*K99+J101*K100</f>
        <v>24743732449125</v>
      </c>
      <c r="P94" s="91"/>
      <c r="Q94" s="16" t="s">
        <v>0</v>
      </c>
      <c r="R94" s="60">
        <f t="shared" ref="R94:R100" si="188">C94/$K$24</f>
        <v>1.4356073909229666E-5</v>
      </c>
      <c r="S94" s="59">
        <f t="shared" si="173"/>
        <v>1.1047831109320878E-2</v>
      </c>
      <c r="T94" s="60">
        <f t="shared" si="174"/>
        <v>1.6644723373019902E-6</v>
      </c>
      <c r="U94" s="60">
        <f t="shared" si="175"/>
        <v>5.0454317724466577E-5</v>
      </c>
      <c r="V94" s="60">
        <f t="shared" si="176"/>
        <v>1.6644723373019903E-5</v>
      </c>
      <c r="W94" s="60">
        <f t="shared" si="177"/>
        <v>7.9478554106170033E-5</v>
      </c>
      <c r="X94" s="60">
        <f t="shared" si="178"/>
        <v>1.726890049950815E-5</v>
      </c>
      <c r="Y94" s="60">
        <f t="shared" si="179"/>
        <v>0</v>
      </c>
      <c r="Z94" s="58">
        <f t="shared" ref="Z94:Z99" si="189">SUM(R94:Y94)</f>
        <v>1.1227698151270572E-2</v>
      </c>
      <c r="AB94" t="s">
        <v>43</v>
      </c>
      <c r="AC94">
        <f>R101*Z93+S101*Z94+T101*Z95+U101*Z96+V101*Z97+W101*Z98+X101*Z99+Y101*Z100</f>
        <v>0.2677801677754969</v>
      </c>
      <c r="AE94" s="7">
        <f t="shared" ref="AE94:AE100" si="190">$C$24+K94</f>
        <v>1041462</v>
      </c>
      <c r="AF94" s="7">
        <f t="shared" ref="AF94:AF100" si="191">$D$24+K94</f>
        <v>215413</v>
      </c>
      <c r="AG94" s="7">
        <f t="shared" ref="AG94:AG100" si="192">$E$24+K94</f>
        <v>2024303</v>
      </c>
      <c r="AH94" s="7">
        <f t="shared" ref="AH94:AH100" si="193">$F$24+K94</f>
        <v>1298206</v>
      </c>
      <c r="AI94" s="7">
        <f t="shared" ref="AI94:AI100" si="194">$G$24+K94</f>
        <v>4365257</v>
      </c>
      <c r="AJ94" s="7">
        <f t="shared" ref="AJ94:AJ100" si="195">$H$24+K94</f>
        <v>917056</v>
      </c>
      <c r="AK94" s="7">
        <f t="shared" ref="AK94:AK100" si="196">$I$24+K94</f>
        <v>193602</v>
      </c>
      <c r="AL94" s="7">
        <f t="shared" ref="AL94:AL100" si="197">$J$24+K94</f>
        <v>420781</v>
      </c>
      <c r="AM94" s="7">
        <f t="shared" ref="AM94:AM100" si="198">SUM(AE94:AL94)</f>
        <v>10476080</v>
      </c>
      <c r="AO94" s="48">
        <f t="shared" ref="AO94:AO100" si="199">C94*(AE94*AE94)</f>
        <v>149680747447272</v>
      </c>
      <c r="AP94" s="48">
        <f t="shared" si="180"/>
        <v>4927926769667231</v>
      </c>
      <c r="AQ94" s="48">
        <f t="shared" si="181"/>
        <v>65564842172944</v>
      </c>
      <c r="AR94" s="48">
        <f t="shared" si="182"/>
        <v>817389326941460</v>
      </c>
      <c r="AS94" s="48">
        <f t="shared" si="183"/>
        <v>3048874988167840</v>
      </c>
      <c r="AT94" s="48">
        <f t="shared" si="184"/>
        <v>642517664251904</v>
      </c>
      <c r="AU94" s="48">
        <f t="shared" si="185"/>
        <v>6221967911064</v>
      </c>
      <c r="AV94" s="48">
        <f t="shared" si="186"/>
        <v>0</v>
      </c>
    </row>
    <row r="95" spans="1:48" x14ac:dyDescent="0.35">
      <c r="A95" s="91"/>
      <c r="B95" s="16" t="s">
        <v>11</v>
      </c>
      <c r="C95" s="50">
        <v>609</v>
      </c>
      <c r="D95" s="50">
        <v>122</v>
      </c>
      <c r="E95" s="49">
        <v>1871956</v>
      </c>
      <c r="F95" s="50">
        <v>6841</v>
      </c>
      <c r="G95" s="50">
        <v>3516</v>
      </c>
      <c r="H95" s="50">
        <v>32238</v>
      </c>
      <c r="I95" s="50">
        <v>1486</v>
      </c>
      <c r="J95" s="50">
        <v>11</v>
      </c>
      <c r="K95" s="56">
        <f t="shared" si="187"/>
        <v>1916779</v>
      </c>
      <c r="L95" s="30">
        <f>E95/K95</f>
        <v>0.97661545749405643</v>
      </c>
      <c r="P95" s="91"/>
      <c r="Q95" s="16" t="s">
        <v>11</v>
      </c>
      <c r="R95" s="60">
        <f t="shared" si="188"/>
        <v>6.3353978338557006E-5</v>
      </c>
      <c r="S95" s="60">
        <f t="shared" si="173"/>
        <v>1.2691601571927676E-5</v>
      </c>
      <c r="T95" s="59">
        <f t="shared" si="174"/>
        <v>0.19473868616540527</v>
      </c>
      <c r="U95" s="60">
        <f t="shared" si="175"/>
        <v>7.1166595371768219E-4</v>
      </c>
      <c r="V95" s="60">
        <f t="shared" si="176"/>
        <v>3.6576779612211232E-4</v>
      </c>
      <c r="W95" s="60">
        <f t="shared" si="177"/>
        <v>3.3537037006213474E-3</v>
      </c>
      <c r="X95" s="60">
        <f t="shared" si="178"/>
        <v>1.5458786832692233E-4</v>
      </c>
      <c r="Y95" s="60">
        <f t="shared" si="179"/>
        <v>1.1443247318951182E-6</v>
      </c>
      <c r="Z95" s="58">
        <f t="shared" si="189"/>
        <v>0.1994016013888357</v>
      </c>
      <c r="AB95" t="s">
        <v>44</v>
      </c>
      <c r="AC95">
        <f>(AC93-AC94)/1-AC94</f>
        <v>0.4256154310633527</v>
      </c>
      <c r="AE95" s="7">
        <f t="shared" si="190"/>
        <v>2850313</v>
      </c>
      <c r="AF95" s="7">
        <f t="shared" si="191"/>
        <v>2024264</v>
      </c>
      <c r="AG95" s="7">
        <f t="shared" si="192"/>
        <v>3833154</v>
      </c>
      <c r="AH95" s="7">
        <f t="shared" si="193"/>
        <v>3107057</v>
      </c>
      <c r="AI95" s="7">
        <f t="shared" si="194"/>
        <v>6174108</v>
      </c>
      <c r="AJ95" s="7">
        <f t="shared" si="195"/>
        <v>2725907</v>
      </c>
      <c r="AK95" s="7">
        <f t="shared" si="196"/>
        <v>2002453</v>
      </c>
      <c r="AL95" s="7">
        <f t="shared" si="197"/>
        <v>2229632</v>
      </c>
      <c r="AM95" s="7">
        <f t="shared" si="198"/>
        <v>24946888</v>
      </c>
      <c r="AO95" s="48">
        <f t="shared" si="199"/>
        <v>4947689076563121</v>
      </c>
      <c r="AP95" s="48">
        <f t="shared" si="180"/>
        <v>499912658486912</v>
      </c>
      <c r="AQ95" s="48">
        <f t="shared" si="181"/>
        <v>2.7504779773142491E+19</v>
      </c>
      <c r="AR95" s="48">
        <f t="shared" si="182"/>
        <v>6.6041667699744408E+16</v>
      </c>
      <c r="AS95" s="48">
        <f t="shared" si="183"/>
        <v>1.3402854733835462E+17</v>
      </c>
      <c r="AT95" s="48">
        <f t="shared" si="184"/>
        <v>2.3954668254025846E+17</v>
      </c>
      <c r="AU95" s="48">
        <f t="shared" si="185"/>
        <v>5958589573572574</v>
      </c>
      <c r="AV95" s="48">
        <f t="shared" si="186"/>
        <v>54683847409664</v>
      </c>
    </row>
    <row r="96" spans="1:48" x14ac:dyDescent="0.35">
      <c r="A96" s="91"/>
      <c r="B96" s="16" t="s">
        <v>3</v>
      </c>
      <c r="C96" s="50">
        <v>24195</v>
      </c>
      <c r="D96" s="50">
        <v>376</v>
      </c>
      <c r="E96" s="50">
        <v>1564</v>
      </c>
      <c r="F96" s="49">
        <v>1110280</v>
      </c>
      <c r="G96" s="50">
        <v>3351</v>
      </c>
      <c r="H96" s="50">
        <v>25486</v>
      </c>
      <c r="I96" s="50">
        <v>3510</v>
      </c>
      <c r="J96" s="50">
        <v>81</v>
      </c>
      <c r="K96" s="56">
        <f t="shared" si="187"/>
        <v>1168843</v>
      </c>
      <c r="L96" s="30">
        <f>F96/K96</f>
        <v>0.94989660715767643</v>
      </c>
      <c r="M96" s="43" t="s">
        <v>52</v>
      </c>
      <c r="N96">
        <f>((C93*(C101+K93))+(D94*(D101+K94))+(E95*(E101+K95))+(F96*(F101+K96))+(G97*(G101+K97))+(H98*(H101+K98))+(I99*(I101+K99))+(J100*(J101+K100)))</f>
        <v>48415350192941</v>
      </c>
      <c r="P96" s="91"/>
      <c r="Q96" s="16" t="s">
        <v>3</v>
      </c>
      <c r="R96" s="60">
        <f t="shared" si="188"/>
        <v>2.5169942625638533E-3</v>
      </c>
      <c r="S96" s="60">
        <f t="shared" si="173"/>
        <v>3.9115099926596769E-5</v>
      </c>
      <c r="T96" s="60">
        <f t="shared" si="174"/>
        <v>1.6270217097126953E-4</v>
      </c>
      <c r="U96" s="59">
        <f t="shared" si="175"/>
        <v>0.11550189666622836</v>
      </c>
      <c r="V96" s="60">
        <f t="shared" si="176"/>
        <v>3.4860292514368556E-4</v>
      </c>
      <c r="W96" s="60">
        <f t="shared" si="177"/>
        <v>2.6512963742799074E-3</v>
      </c>
      <c r="X96" s="60">
        <f t="shared" si="178"/>
        <v>3.6514361899562408E-4</v>
      </c>
      <c r="Y96" s="60">
        <f t="shared" si="179"/>
        <v>8.4263912075913259E-6</v>
      </c>
      <c r="Z96" s="58">
        <f t="shared" si="189"/>
        <v>0.12159417750931689</v>
      </c>
      <c r="AB96" s="42" t="s">
        <v>48</v>
      </c>
      <c r="AC96">
        <f>1/K101*(C93+D94+E95+F96+G97+H98+I99+J100)</f>
        <v>0.96209716299871395</v>
      </c>
      <c r="AE96" s="7">
        <f t="shared" si="190"/>
        <v>2102377</v>
      </c>
      <c r="AF96" s="7">
        <f t="shared" si="191"/>
        <v>1276328</v>
      </c>
      <c r="AG96" s="7">
        <f t="shared" si="192"/>
        <v>3085218</v>
      </c>
      <c r="AH96" s="7">
        <f t="shared" si="193"/>
        <v>2359121</v>
      </c>
      <c r="AI96" s="7">
        <f t="shared" si="194"/>
        <v>5426172</v>
      </c>
      <c r="AJ96" s="7">
        <f t="shared" si="195"/>
        <v>1977971</v>
      </c>
      <c r="AK96" s="7">
        <f t="shared" si="196"/>
        <v>1254517</v>
      </c>
      <c r="AL96" s="7">
        <f t="shared" si="197"/>
        <v>1481696</v>
      </c>
      <c r="AM96" s="7">
        <f t="shared" si="198"/>
        <v>18963400</v>
      </c>
      <c r="AO96" s="48">
        <f t="shared" si="199"/>
        <v>1.0694163506787115E+17</v>
      </c>
      <c r="AP96" s="48">
        <f t="shared" si="180"/>
        <v>612508949507584</v>
      </c>
      <c r="AQ96" s="48">
        <f t="shared" si="181"/>
        <v>1.4887043648167536E+16</v>
      </c>
      <c r="AR96" s="48">
        <f t="shared" si="182"/>
        <v>6.17920992736145E+18</v>
      </c>
      <c r="AS96" s="48">
        <f t="shared" si="183"/>
        <v>9.8664640964079984E+16</v>
      </c>
      <c r="AT96" s="48">
        <f t="shared" si="184"/>
        <v>9.9710643389569728E+16</v>
      </c>
      <c r="AU96" s="48">
        <f t="shared" si="185"/>
        <v>5524083290544390</v>
      </c>
      <c r="AV96" s="48">
        <f t="shared" si="186"/>
        <v>177829265949696</v>
      </c>
    </row>
    <row r="97" spans="1:48" x14ac:dyDescent="0.35">
      <c r="A97" s="91"/>
      <c r="B97" s="16" t="s">
        <v>10</v>
      </c>
      <c r="C97" s="50">
        <v>970</v>
      </c>
      <c r="D97" s="50">
        <v>139</v>
      </c>
      <c r="E97" s="50">
        <v>6076</v>
      </c>
      <c r="F97" s="50">
        <v>3900</v>
      </c>
      <c r="G97" s="49">
        <v>4194960</v>
      </c>
      <c r="H97" s="50">
        <v>67138</v>
      </c>
      <c r="I97" s="50">
        <v>7687</v>
      </c>
      <c r="J97" s="50">
        <v>299</v>
      </c>
      <c r="K97" s="56">
        <f t="shared" si="187"/>
        <v>4281169</v>
      </c>
      <c r="L97" s="30">
        <f>G97/K97</f>
        <v>0.97986321025869338</v>
      </c>
      <c r="M97" s="43" t="s">
        <v>55</v>
      </c>
      <c r="N97">
        <f>(1/K101)*((AC96*(1-AC96))/((1-AC97)*(1-AC97)))+((2*(1-AC96))*(2*AC96*AC97-AC98))/((1-AC97)*(1-AC97)*(1-AC97))+(((1-AC96)*(1-AC96))*(AC99-4*(AC97*AC97)))/((1-AC97)*(1-AC97)*(1-AC97)*(1-AC97))</f>
        <v>-3.114168223263698E-3</v>
      </c>
      <c r="P97" s="91"/>
      <c r="Q97" s="16" t="s">
        <v>10</v>
      </c>
      <c r="R97" s="60">
        <f t="shared" si="188"/>
        <v>1.0090863544893315E-4</v>
      </c>
      <c r="S97" s="60">
        <f t="shared" si="173"/>
        <v>1.446010343031104E-5</v>
      </c>
      <c r="T97" s="60">
        <f t="shared" si="174"/>
        <v>6.3208337009043082E-4</v>
      </c>
      <c r="U97" s="60">
        <f t="shared" si="175"/>
        <v>4.0571513221736012E-4</v>
      </c>
      <c r="V97" s="59">
        <f t="shared" si="176"/>
        <v>0.4363996797555223</v>
      </c>
      <c r="W97" s="60">
        <f t="shared" si="177"/>
        <v>6.9843339863613135E-3</v>
      </c>
      <c r="X97" s="60">
        <f t="shared" si="178"/>
        <v>7.9967492855252491E-4</v>
      </c>
      <c r="Y97" s="60">
        <f t="shared" si="179"/>
        <v>3.1104826803330945E-5</v>
      </c>
      <c r="Z97" s="58">
        <f t="shared" si="189"/>
        <v>0.44536796073842655</v>
      </c>
      <c r="AB97" s="42" t="s">
        <v>45</v>
      </c>
      <c r="AC97" s="44">
        <f>(1/(K101*K101))*N94</f>
        <v>0.26829380939478759</v>
      </c>
      <c r="AE97" s="7">
        <f t="shared" si="190"/>
        <v>5214703</v>
      </c>
      <c r="AF97" s="7">
        <f t="shared" si="191"/>
        <v>4388654</v>
      </c>
      <c r="AG97" s="7">
        <f t="shared" si="192"/>
        <v>6197544</v>
      </c>
      <c r="AH97" s="7">
        <f t="shared" si="193"/>
        <v>5471447</v>
      </c>
      <c r="AI97" s="7">
        <f t="shared" si="194"/>
        <v>8538498</v>
      </c>
      <c r="AJ97" s="7">
        <f t="shared" si="195"/>
        <v>5090297</v>
      </c>
      <c r="AK97" s="7">
        <f t="shared" si="196"/>
        <v>4366843</v>
      </c>
      <c r="AL97" s="7">
        <f t="shared" si="197"/>
        <v>4594022</v>
      </c>
      <c r="AM97" s="7">
        <f t="shared" si="198"/>
        <v>43862008</v>
      </c>
      <c r="AO97" s="48">
        <f t="shared" si="199"/>
        <v>2.6377333556862728E+16</v>
      </c>
      <c r="AP97" s="48">
        <f t="shared" si="180"/>
        <v>2677179466508524</v>
      </c>
      <c r="AQ97" s="48">
        <f t="shared" si="181"/>
        <v>2.3337643571564314E+17</v>
      </c>
      <c r="AR97" s="48">
        <f t="shared" si="182"/>
        <v>1.167532558678551E+17</v>
      </c>
      <c r="AS97" s="48">
        <f t="shared" si="183"/>
        <v>3.0583753602481291E+20</v>
      </c>
      <c r="AT97" s="48">
        <f t="shared" si="184"/>
        <v>1.7396210127796559E+18</v>
      </c>
      <c r="AU97" s="48">
        <f t="shared" si="185"/>
        <v>1.4658584582597085E+17</v>
      </c>
      <c r="AV97" s="48">
        <f t="shared" si="186"/>
        <v>6310406402808716</v>
      </c>
    </row>
    <row r="98" spans="1:48" x14ac:dyDescent="0.35">
      <c r="A98" s="91"/>
      <c r="B98" s="15" t="s">
        <v>13</v>
      </c>
      <c r="C98" s="50">
        <v>640</v>
      </c>
      <c r="D98" s="50">
        <v>144</v>
      </c>
      <c r="E98" s="50">
        <v>7040</v>
      </c>
      <c r="F98" s="50">
        <v>13638</v>
      </c>
      <c r="G98" s="50">
        <v>15842</v>
      </c>
      <c r="H98" s="49">
        <v>749141</v>
      </c>
      <c r="I98" s="50">
        <v>1470</v>
      </c>
      <c r="J98" s="50">
        <v>213</v>
      </c>
      <c r="K98" s="56">
        <f t="shared" si="187"/>
        <v>788128</v>
      </c>
      <c r="L98" s="30">
        <f>H98/K98</f>
        <v>0.95053214706240607</v>
      </c>
      <c r="N98">
        <f>N97*-1</f>
        <v>3.114168223263698E-3</v>
      </c>
      <c r="P98" s="91"/>
      <c r="Q98" s="15" t="s">
        <v>13</v>
      </c>
      <c r="R98" s="60">
        <f t="shared" si="188"/>
        <v>6.6578893492079611E-5</v>
      </c>
      <c r="S98" s="60">
        <f t="shared" si="173"/>
        <v>1.4980251035717911E-5</v>
      </c>
      <c r="T98" s="60">
        <f t="shared" si="174"/>
        <v>7.3236782841287567E-4</v>
      </c>
      <c r="U98" s="60">
        <f t="shared" si="175"/>
        <v>1.4187546085077838E-3</v>
      </c>
      <c r="V98" s="60">
        <f t="shared" si="176"/>
        <v>1.648035672971133E-3</v>
      </c>
      <c r="W98" s="59">
        <f t="shared" si="177"/>
        <v>7.7932779452421885E-2</v>
      </c>
      <c r="X98" s="60">
        <f t="shared" si="178"/>
        <v>1.5292339598962034E-4</v>
      </c>
      <c r="Y98" s="60">
        <f t="shared" si="179"/>
        <v>2.2158287990332743E-5</v>
      </c>
      <c r="Z98" s="58">
        <f t="shared" si="189"/>
        <v>8.1988578390821423E-2</v>
      </c>
      <c r="AB98" s="42" t="s">
        <v>46</v>
      </c>
      <c r="AC98">
        <f>(1/(K101*K101))*((C93*(C101+K93))+(D94*(D101+K94))+(E95*(E101+K95))+(F96*(F101+K96))+(G97*(G101+K97))+(H98*(H101+K98))+(I99*(I101+K99))+(J100*(J101+K100)))</f>
        <v>0.52496278656238649</v>
      </c>
      <c r="AE98" s="7">
        <f t="shared" si="190"/>
        <v>1721662</v>
      </c>
      <c r="AF98" s="7">
        <f t="shared" si="191"/>
        <v>895613</v>
      </c>
      <c r="AG98" s="7">
        <f t="shared" si="192"/>
        <v>2704503</v>
      </c>
      <c r="AH98" s="7">
        <f t="shared" si="193"/>
        <v>1978406</v>
      </c>
      <c r="AI98" s="7">
        <f t="shared" si="194"/>
        <v>5045457</v>
      </c>
      <c r="AJ98" s="7">
        <f t="shared" si="195"/>
        <v>1597256</v>
      </c>
      <c r="AK98" s="7">
        <f t="shared" si="196"/>
        <v>873802</v>
      </c>
      <c r="AL98" s="7">
        <f t="shared" si="197"/>
        <v>1100981</v>
      </c>
      <c r="AM98" s="7">
        <f t="shared" si="198"/>
        <v>15917680</v>
      </c>
      <c r="AO98" s="48">
        <f t="shared" si="199"/>
        <v>1897036827036160</v>
      </c>
      <c r="AP98" s="48">
        <f t="shared" si="180"/>
        <v>115505660990736</v>
      </c>
      <c r="AQ98" s="48">
        <f t="shared" si="181"/>
        <v>5.149292879814336E+16</v>
      </c>
      <c r="AR98" s="48">
        <f t="shared" si="182"/>
        <v>5.3380363522801368E+16</v>
      </c>
      <c r="AS98" s="48">
        <f t="shared" si="183"/>
        <v>4.0328403288004589E+17</v>
      </c>
      <c r="AT98" s="48">
        <f t="shared" si="184"/>
        <v>1.9112285433913285E+18</v>
      </c>
      <c r="AU98" s="48">
        <f t="shared" si="185"/>
        <v>1122389004749880</v>
      </c>
      <c r="AV98" s="48">
        <f t="shared" si="186"/>
        <v>258189901582893</v>
      </c>
    </row>
    <row r="99" spans="1:48" x14ac:dyDescent="0.35">
      <c r="A99" s="91"/>
      <c r="B99" s="16" t="s">
        <v>1</v>
      </c>
      <c r="C99" s="50">
        <v>1504</v>
      </c>
      <c r="D99" s="50">
        <v>116</v>
      </c>
      <c r="E99" s="50">
        <v>2304</v>
      </c>
      <c r="F99" s="50">
        <v>3396</v>
      </c>
      <c r="G99" s="50">
        <v>8159</v>
      </c>
      <c r="H99" s="50">
        <v>1459</v>
      </c>
      <c r="I99" s="49">
        <v>66303</v>
      </c>
      <c r="J99" s="50">
        <v>1197</v>
      </c>
      <c r="K99" s="56">
        <f t="shared" si="187"/>
        <v>84438</v>
      </c>
      <c r="L99" s="30">
        <f>I99/K99</f>
        <v>0.7852270304839053</v>
      </c>
      <c r="M99" s="43" t="s">
        <v>57</v>
      </c>
      <c r="N99">
        <f>SQRT(N98)</f>
        <v>5.5804732982639549E-2</v>
      </c>
      <c r="P99" s="91"/>
      <c r="Q99" s="16" t="s">
        <v>1</v>
      </c>
      <c r="R99" s="60">
        <f t="shared" si="188"/>
        <v>1.5646039970638708E-4</v>
      </c>
      <c r="S99" s="60">
        <f t="shared" si="173"/>
        <v>1.2067424445439429E-5</v>
      </c>
      <c r="T99" s="60">
        <f t="shared" si="174"/>
        <v>2.3968401657148658E-4</v>
      </c>
      <c r="U99" s="60">
        <f t="shared" si="175"/>
        <v>3.5328425359234741E-4</v>
      </c>
      <c r="V99" s="60">
        <f t="shared" si="176"/>
        <v>8.4877686250293364E-4</v>
      </c>
      <c r="W99" s="60">
        <f t="shared" si="177"/>
        <v>1.5177907125772522E-4</v>
      </c>
      <c r="X99" s="59">
        <f t="shared" si="178"/>
        <v>6.8974693362583665E-3</v>
      </c>
      <c r="Y99" s="60">
        <f t="shared" si="179"/>
        <v>1.2452333673440514E-4</v>
      </c>
      <c r="Z99" s="58">
        <f t="shared" si="189"/>
        <v>8.7840447010690912E-3</v>
      </c>
      <c r="AB99" s="42" t="s">
        <v>47</v>
      </c>
      <c r="AC99" s="45">
        <f>(1/(K101*K101*K101))*AO93</f>
        <v>2.98077346494021E-3</v>
      </c>
      <c r="AE99" s="7">
        <f t="shared" si="190"/>
        <v>1017972</v>
      </c>
      <c r="AF99" s="7">
        <f t="shared" si="191"/>
        <v>191923</v>
      </c>
      <c r="AG99" s="7">
        <f t="shared" si="192"/>
        <v>2000813</v>
      </c>
      <c r="AH99" s="7">
        <f t="shared" si="193"/>
        <v>1274716</v>
      </c>
      <c r="AI99" s="7">
        <f t="shared" si="194"/>
        <v>4341767</v>
      </c>
      <c r="AJ99" s="7">
        <f t="shared" si="195"/>
        <v>893566</v>
      </c>
      <c r="AK99" s="7">
        <f t="shared" si="196"/>
        <v>170112</v>
      </c>
      <c r="AL99" s="7">
        <f t="shared" si="197"/>
        <v>397291</v>
      </c>
      <c r="AM99" s="7">
        <f t="shared" si="198"/>
        <v>10288160</v>
      </c>
      <c r="AO99" s="48">
        <f t="shared" si="199"/>
        <v>1558545557147136</v>
      </c>
      <c r="AP99" s="48">
        <f t="shared" si="180"/>
        <v>4272794799764</v>
      </c>
      <c r="AQ99" s="48">
        <f t="shared" si="181"/>
        <v>9223494130872576</v>
      </c>
      <c r="AR99" s="48">
        <f t="shared" si="182"/>
        <v>5518163390707776</v>
      </c>
      <c r="AS99" s="48">
        <f t="shared" si="183"/>
        <v>1.5380482502679594E+17</v>
      </c>
      <c r="AT99" s="48">
        <f t="shared" si="184"/>
        <v>1164953426483404</v>
      </c>
      <c r="AU99" s="48">
        <f t="shared" si="185"/>
        <v>1918682349944832</v>
      </c>
      <c r="AV99" s="48">
        <f t="shared" si="186"/>
        <v>188934646001157</v>
      </c>
    </row>
    <row r="100" spans="1:48" x14ac:dyDescent="0.35">
      <c r="A100" s="91"/>
      <c r="B100" s="16" t="s">
        <v>2</v>
      </c>
      <c r="C100" s="50">
        <v>69137</v>
      </c>
      <c r="D100" s="55">
        <v>0</v>
      </c>
      <c r="E100" s="51">
        <v>55</v>
      </c>
      <c r="F100" s="50">
        <v>172</v>
      </c>
      <c r="G100" s="50">
        <v>785</v>
      </c>
      <c r="H100" s="50">
        <v>6766</v>
      </c>
      <c r="I100" s="50">
        <v>1600</v>
      </c>
      <c r="J100" s="49">
        <v>318824</v>
      </c>
      <c r="K100" s="56">
        <f t="shared" si="187"/>
        <v>397339</v>
      </c>
      <c r="L100" s="30">
        <f>J100/K100</f>
        <v>0.802397952378196</v>
      </c>
      <c r="P100" s="91"/>
      <c r="Q100" s="16" t="s">
        <v>2</v>
      </c>
      <c r="R100" s="60">
        <f t="shared" si="188"/>
        <v>7.1922889990029808E-3</v>
      </c>
      <c r="S100" s="60">
        <f t="shared" si="173"/>
        <v>0</v>
      </c>
      <c r="T100" s="60">
        <f t="shared" si="174"/>
        <v>5.7216236594755912E-6</v>
      </c>
      <c r="U100" s="60">
        <f t="shared" si="175"/>
        <v>1.7893077625996393E-5</v>
      </c>
      <c r="V100" s="60">
        <f t="shared" si="176"/>
        <v>8.16631740488789E-5</v>
      </c>
      <c r="W100" s="60">
        <f t="shared" si="177"/>
        <v>7.0386373963657908E-4</v>
      </c>
      <c r="X100" s="60">
        <f t="shared" si="178"/>
        <v>1.6644723373019903E-4</v>
      </c>
      <c r="Y100" s="59">
        <f t="shared" si="179"/>
        <v>3.3167108029248105E-2</v>
      </c>
      <c r="Z100" s="58">
        <f>SUM(R100:Y100)</f>
        <v>4.133498587695221E-2</v>
      </c>
      <c r="AB100" s="42" t="s">
        <v>56</v>
      </c>
      <c r="AC100">
        <f>AC95/N99</f>
        <v>7.626869770988038</v>
      </c>
      <c r="AE100" s="7">
        <f t="shared" si="190"/>
        <v>1330873</v>
      </c>
      <c r="AF100" s="7">
        <f t="shared" si="191"/>
        <v>504824</v>
      </c>
      <c r="AG100" s="7">
        <f t="shared" si="192"/>
        <v>2313714</v>
      </c>
      <c r="AH100" s="7">
        <f t="shared" si="193"/>
        <v>1587617</v>
      </c>
      <c r="AI100" s="7">
        <f t="shared" si="194"/>
        <v>4654668</v>
      </c>
      <c r="AJ100" s="7">
        <f t="shared" si="195"/>
        <v>1206467</v>
      </c>
      <c r="AK100" s="7">
        <f t="shared" si="196"/>
        <v>483013</v>
      </c>
      <c r="AL100" s="7">
        <f t="shared" si="197"/>
        <v>710192</v>
      </c>
      <c r="AM100" s="7">
        <f t="shared" si="198"/>
        <v>12791368</v>
      </c>
      <c r="AO100" s="48">
        <f t="shared" si="199"/>
        <v>1.2245704054997267E+17</v>
      </c>
      <c r="AP100" s="48">
        <f t="shared" si="180"/>
        <v>0</v>
      </c>
      <c r="AQ100" s="48">
        <f t="shared" si="181"/>
        <v>294429986058780</v>
      </c>
      <c r="AR100" s="48">
        <f t="shared" si="182"/>
        <v>433530771054508</v>
      </c>
      <c r="AS100" s="48">
        <f t="shared" si="183"/>
        <v>1.700775833932584E+16</v>
      </c>
      <c r="AT100" s="48">
        <f t="shared" si="184"/>
        <v>9848336701054174</v>
      </c>
      <c r="AU100" s="48">
        <f t="shared" si="185"/>
        <v>373282493070400</v>
      </c>
      <c r="AV100" s="48">
        <f t="shared" si="186"/>
        <v>1.6080611432848794E+17</v>
      </c>
    </row>
    <row r="101" spans="1:48" x14ac:dyDescent="0.35">
      <c r="A101" s="85"/>
      <c r="B101" s="4" t="s">
        <v>25</v>
      </c>
      <c r="C101" s="50">
        <f>SUM(C93:C100)</f>
        <v>918982</v>
      </c>
      <c r="D101" s="50">
        <f t="shared" ref="D101:H101" si="200">SUM(D93:D100)</f>
        <v>107351</v>
      </c>
      <c r="E101" s="50">
        <f t="shared" si="200"/>
        <v>1889414</v>
      </c>
      <c r="F101" s="50">
        <f t="shared" si="200"/>
        <v>1155118</v>
      </c>
      <c r="G101" s="50">
        <f t="shared" si="200"/>
        <v>4236212</v>
      </c>
      <c r="H101" s="50">
        <f t="shared" si="200"/>
        <v>885675</v>
      </c>
      <c r="I101" s="50">
        <f>SUM(I93:I100)</f>
        <v>83065</v>
      </c>
      <c r="J101" s="50">
        <f t="shared" ref="J101" si="201">SUM(J93:J100)</f>
        <v>327633</v>
      </c>
      <c r="K101" s="57">
        <f>SUM(K93:K100)</f>
        <v>9603450</v>
      </c>
      <c r="L101" s="35"/>
      <c r="P101" s="85"/>
      <c r="Q101" s="4" t="s">
        <v>25</v>
      </c>
      <c r="R101" s="58">
        <f>SUM(R93:R100)</f>
        <v>9.5601257342403601E-2</v>
      </c>
      <c r="S101" s="58">
        <f t="shared" ref="S101:Z101" si="202">SUM(S93:S100)</f>
        <v>1.1167673117606622E-2</v>
      </c>
      <c r="T101" s="58">
        <f t="shared" si="202"/>
        <v>0.19655483354444392</v>
      </c>
      <c r="U101" s="58">
        <f t="shared" si="202"/>
        <v>0.12016637233247503</v>
      </c>
      <c r="V101" s="58">
        <f t="shared" si="202"/>
        <v>0.44069110555917118</v>
      </c>
      <c r="W101" s="58">
        <f t="shared" si="202"/>
        <v>9.2136346083746254E-2</v>
      </c>
      <c r="X101" s="58">
        <f t="shared" si="202"/>
        <v>8.6412121686243633E-3</v>
      </c>
      <c r="Y101" s="58">
        <f t="shared" si="202"/>
        <v>3.4083504080453929E-2</v>
      </c>
      <c r="Z101" s="61">
        <f t="shared" si="202"/>
        <v>0.99904230422892482</v>
      </c>
    </row>
    <row r="102" spans="1:48" x14ac:dyDescent="0.35">
      <c r="A102" s="92" t="s">
        <v>35</v>
      </c>
      <c r="B102" s="93"/>
      <c r="C102" s="30">
        <f>C93/C101</f>
        <v>0.89423840728110016</v>
      </c>
      <c r="D102" s="30">
        <f>D94/D101</f>
        <v>0.98926884705312479</v>
      </c>
      <c r="E102" s="30">
        <f>E95/E101</f>
        <v>0.99076009810449162</v>
      </c>
      <c r="F102" s="30">
        <f>F96/F101</f>
        <v>0.96118318647964973</v>
      </c>
      <c r="G102" s="30">
        <f>G97/G101</f>
        <v>0.99026205487355212</v>
      </c>
      <c r="H102" s="30">
        <f>H98/H101</f>
        <v>0.8458418720185169</v>
      </c>
      <c r="I102" s="30">
        <f>I99/I101</f>
        <v>0.79820622404141339</v>
      </c>
      <c r="J102" s="30">
        <f>J100/J101</f>
        <v>0.97311320898688469</v>
      </c>
      <c r="K102" s="34"/>
      <c r="L102" s="35"/>
    </row>
    <row r="103" spans="1:48" ht="18.5" x14ac:dyDescent="0.45">
      <c r="A103" s="25"/>
      <c r="B103" s="26"/>
      <c r="C103" s="17"/>
      <c r="D103" s="17"/>
      <c r="E103" s="17"/>
      <c r="F103" s="17"/>
      <c r="G103" s="17"/>
      <c r="H103" s="17"/>
      <c r="I103" s="17"/>
      <c r="J103" s="17"/>
      <c r="K103" s="17"/>
      <c r="L103" s="36" t="s">
        <v>37</v>
      </c>
      <c r="M103" s="39">
        <f>(C93+D94+E95+F96+G97+H98+I99+J100)/K101</f>
        <v>0.96209716299871395</v>
      </c>
    </row>
    <row r="104" spans="1:48" ht="21" x14ac:dyDescent="0.5">
      <c r="B104" s="23" t="s">
        <v>71</v>
      </c>
    </row>
    <row r="108" spans="1:48" x14ac:dyDescent="0.35">
      <c r="A108" s="84" t="s">
        <v>74</v>
      </c>
      <c r="B108" s="80">
        <v>2014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6" t="s">
        <v>36</v>
      </c>
      <c r="P108" s="87" t="s">
        <v>74</v>
      </c>
      <c r="Q108" s="80">
        <v>2014</v>
      </c>
      <c r="R108" s="81"/>
      <c r="S108" s="81"/>
      <c r="T108" s="81"/>
      <c r="U108" s="81"/>
      <c r="V108" s="81"/>
      <c r="W108" s="81"/>
      <c r="X108" s="81"/>
      <c r="Y108" s="81"/>
      <c r="Z108" s="82"/>
    </row>
    <row r="109" spans="1:48" x14ac:dyDescent="0.35">
      <c r="A109" s="85"/>
      <c r="B109" s="7"/>
      <c r="C109" s="7" t="s">
        <v>8</v>
      </c>
      <c r="D109" s="7" t="s">
        <v>0</v>
      </c>
      <c r="E109" s="7" t="s">
        <v>11</v>
      </c>
      <c r="F109" s="7" t="s">
        <v>3</v>
      </c>
      <c r="G109" s="7" t="s">
        <v>10</v>
      </c>
      <c r="H109" s="7" t="s">
        <v>19</v>
      </c>
      <c r="I109" s="7" t="s">
        <v>20</v>
      </c>
      <c r="J109" s="7" t="s">
        <v>2</v>
      </c>
      <c r="K109" s="32" t="s">
        <v>23</v>
      </c>
      <c r="L109" s="86"/>
      <c r="P109" s="88"/>
      <c r="Q109" s="7"/>
      <c r="R109" s="7" t="s">
        <v>8</v>
      </c>
      <c r="S109" s="7" t="s">
        <v>0</v>
      </c>
      <c r="T109" s="7" t="s">
        <v>11</v>
      </c>
      <c r="U109" s="7" t="s">
        <v>3</v>
      </c>
      <c r="V109" s="7" t="s">
        <v>10</v>
      </c>
      <c r="W109" s="7" t="s">
        <v>19</v>
      </c>
      <c r="X109" s="7" t="s">
        <v>20</v>
      </c>
      <c r="Y109" s="7" t="s">
        <v>2</v>
      </c>
      <c r="Z109" s="47" t="s">
        <v>23</v>
      </c>
      <c r="AE109" s="89" t="s">
        <v>53</v>
      </c>
      <c r="AF109" s="89"/>
      <c r="AG109" s="89"/>
      <c r="AH109" s="89"/>
      <c r="AI109" s="89"/>
      <c r="AJ109" s="89"/>
      <c r="AK109" s="89"/>
      <c r="AL109" s="89"/>
      <c r="AM109" s="89"/>
      <c r="AO109" s="90" t="s">
        <v>54</v>
      </c>
      <c r="AP109" s="90"/>
      <c r="AQ109" s="90"/>
      <c r="AR109" s="90"/>
      <c r="AS109" s="90"/>
      <c r="AT109" s="90"/>
      <c r="AU109" s="90"/>
      <c r="AV109" s="90"/>
    </row>
    <row r="110" spans="1:48" x14ac:dyDescent="0.35">
      <c r="A110" s="84">
        <v>1999</v>
      </c>
      <c r="B110" s="15" t="s">
        <v>8</v>
      </c>
      <c r="C110" s="49">
        <v>583493</v>
      </c>
      <c r="D110" s="50">
        <v>17934</v>
      </c>
      <c r="E110" s="50">
        <v>157668</v>
      </c>
      <c r="F110" s="50">
        <v>22627</v>
      </c>
      <c r="G110" s="50">
        <v>5501</v>
      </c>
      <c r="H110" s="50">
        <v>5164</v>
      </c>
      <c r="I110" s="50">
        <v>3135</v>
      </c>
      <c r="J110" s="50">
        <v>1934</v>
      </c>
      <c r="K110" s="56">
        <f>SUM(C110:J110)</f>
        <v>797456</v>
      </c>
      <c r="L110" s="30">
        <f>C110/K110</f>
        <v>0.73169303384763551</v>
      </c>
      <c r="M110" s="43" t="s">
        <v>49</v>
      </c>
      <c r="N110">
        <f>C110+D111+E112+F113+G114+H115+I116+J117</f>
        <v>6727616</v>
      </c>
      <c r="P110" s="84">
        <v>1999</v>
      </c>
      <c r="Q110" s="15" t="s">
        <v>8</v>
      </c>
      <c r="R110" s="59">
        <f>C110/$K$24</f>
        <v>6.0700497344334386E-2</v>
      </c>
      <c r="S110" s="60">
        <f t="shared" ref="S110:S117" si="203">D110/$K$24</f>
        <v>1.8656654310733683E-3</v>
      </c>
      <c r="T110" s="60">
        <f t="shared" ref="T110:T117" si="204">E110/$K$24</f>
        <v>1.6402126529858136E-2</v>
      </c>
      <c r="U110" s="60">
        <f t="shared" ref="U110:U117" si="205">F110/$K$24</f>
        <v>2.3538759735082584E-3</v>
      </c>
      <c r="V110" s="60">
        <f t="shared" ref="V110:V117" si="206">G110/$K$24</f>
        <v>5.7226639546864046E-4</v>
      </c>
      <c r="W110" s="60">
        <f t="shared" ref="W110:W117" si="207">H110/$K$24</f>
        <v>5.3720844686421735E-4</v>
      </c>
      <c r="X110" s="60">
        <f t="shared" ref="X110:X117" si="208">I110/$K$24</f>
        <v>3.261325485901087E-4</v>
      </c>
      <c r="Y110" s="60">
        <f t="shared" ref="Y110:Y117" si="209">J110/$K$24</f>
        <v>2.0119309377137807E-4</v>
      </c>
      <c r="Z110" s="58">
        <f>SUM(R110:Y110)</f>
        <v>8.2958965763468506E-2</v>
      </c>
      <c r="AB110" t="s">
        <v>42</v>
      </c>
      <c r="AC110">
        <f>R110+S111+T112+U113+V114+W115+X116+Y117</f>
        <v>0.69987067049939167</v>
      </c>
      <c r="AE110" s="7">
        <f>$C$24+K110</f>
        <v>1730990</v>
      </c>
      <c r="AF110" s="7">
        <f>$D$24+K110</f>
        <v>904941</v>
      </c>
      <c r="AG110" s="7">
        <f>$E$24+K110</f>
        <v>2713831</v>
      </c>
      <c r="AH110" s="7">
        <f>$F$24+K110</f>
        <v>1987734</v>
      </c>
      <c r="AI110" s="7">
        <f>$G$24+K110</f>
        <v>5054785</v>
      </c>
      <c r="AJ110" s="7">
        <f>$H$24+K110</f>
        <v>1606584</v>
      </c>
      <c r="AK110" s="7">
        <f>$I$24+K110</f>
        <v>883130</v>
      </c>
      <c r="AL110" s="7">
        <f>$J$24+K110</f>
        <v>1110309</v>
      </c>
      <c r="AM110" s="7">
        <f>SUM(AE110:AL110)</f>
        <v>15992304</v>
      </c>
      <c r="AO110" s="48">
        <f>C110*(AE110*AE110)</f>
        <v>1.7483354685036892E+18</v>
      </c>
      <c r="AP110" s="48">
        <f t="shared" ref="AP110:AP117" si="210">D110*(AF110*AF110)</f>
        <v>1.4686479240568254E+16</v>
      </c>
      <c r="AQ110" s="48">
        <f t="shared" ref="AQ110:AQ117" si="211">E110*(AG110*AG110)</f>
        <v>1.1612056943293798E+18</v>
      </c>
      <c r="AR110" s="48">
        <f t="shared" ref="AR110:AR117" si="212">F110*(AH110*AH110)</f>
        <v>8.9401233211764016E+16</v>
      </c>
      <c r="AS110" s="48">
        <f t="shared" ref="AS110:AS117" si="213">G110*(AI110*AI110)</f>
        <v>1.4055523353063373E+17</v>
      </c>
      <c r="AT110" s="48">
        <f t="shared" ref="AT110:AT117" si="214">H110*(AJ110*AJ110)</f>
        <v>1.3328863137725184E+16</v>
      </c>
      <c r="AU110" s="48">
        <f t="shared" ref="AU110:AU117" si="215">I110*(AK110*AK110)</f>
        <v>2445044801281500</v>
      </c>
      <c r="AV110" s="48">
        <f t="shared" ref="AV110:AV117" si="216">J110*(AL110*AL110)</f>
        <v>2384208269980254</v>
      </c>
    </row>
    <row r="111" spans="1:48" x14ac:dyDescent="0.35">
      <c r="A111" s="91"/>
      <c r="B111" s="16" t="s">
        <v>0</v>
      </c>
      <c r="C111" s="50">
        <v>95012</v>
      </c>
      <c r="D111" s="49">
        <v>36520</v>
      </c>
      <c r="E111" s="50">
        <v>28396</v>
      </c>
      <c r="F111" s="50">
        <v>3358</v>
      </c>
      <c r="G111" s="50">
        <v>11096</v>
      </c>
      <c r="H111" s="50">
        <v>2381</v>
      </c>
      <c r="I111" s="50">
        <v>834</v>
      </c>
      <c r="J111" s="51">
        <v>0</v>
      </c>
      <c r="K111" s="56">
        <f t="shared" ref="K111:K117" si="217">SUM(C111:J111)</f>
        <v>177597</v>
      </c>
      <c r="L111" s="30">
        <f>D111/K111</f>
        <v>0.20563410417968772</v>
      </c>
      <c r="M111" s="43" t="s">
        <v>51</v>
      </c>
      <c r="N111" s="24">
        <f>C118*K110+D118*K111+E118*K112+F118*K113+G118*K114+H118*K115+I118*K116+J118*K117</f>
        <v>29082983719712</v>
      </c>
      <c r="P111" s="91"/>
      <c r="Q111" s="16" t="s">
        <v>0</v>
      </c>
      <c r="R111" s="60">
        <f t="shared" ref="R111:R117" si="218">C111/$K$24</f>
        <v>9.884052856983544E-3</v>
      </c>
      <c r="S111" s="59">
        <f t="shared" si="203"/>
        <v>3.7991581098917927E-3</v>
      </c>
      <c r="T111" s="60">
        <f t="shared" si="204"/>
        <v>2.9540222806267069E-3</v>
      </c>
      <c r="U111" s="60">
        <f t="shared" si="205"/>
        <v>3.4933113179125519E-4</v>
      </c>
      <c r="V111" s="60">
        <f t="shared" si="206"/>
        <v>1.1543115659189303E-3</v>
      </c>
      <c r="W111" s="60">
        <f t="shared" si="207"/>
        <v>2.4769428969475242E-4</v>
      </c>
      <c r="X111" s="60">
        <f t="shared" si="208"/>
        <v>8.6760620581866239E-5</v>
      </c>
      <c r="Y111" s="60">
        <f t="shared" si="209"/>
        <v>0</v>
      </c>
      <c r="Z111" s="58">
        <f t="shared" ref="Z111:Z116" si="219">SUM(R111:Y111)</f>
        <v>1.8475330855488852E-2</v>
      </c>
      <c r="AB111" t="s">
        <v>43</v>
      </c>
      <c r="AC111">
        <f>R118*Z110+S118*Z111+T118*Z112+U118*Z113+V118*Z114+W118*Z115+X118*Z116+Y118*Z117</f>
        <v>0.31474015797288979</v>
      </c>
      <c r="AE111" s="7">
        <f t="shared" ref="AE111:AE117" si="220">$C$24+K111</f>
        <v>1111131</v>
      </c>
      <c r="AF111" s="7">
        <f t="shared" ref="AF111:AF117" si="221">$D$24+K111</f>
        <v>285082</v>
      </c>
      <c r="AG111" s="7">
        <f t="shared" ref="AG111:AG117" si="222">$E$24+K111</f>
        <v>2093972</v>
      </c>
      <c r="AH111" s="7">
        <f t="shared" ref="AH111:AH117" si="223">$F$24+K111</f>
        <v>1367875</v>
      </c>
      <c r="AI111" s="7">
        <f t="shared" ref="AI111:AI117" si="224">$G$24+K111</f>
        <v>4434926</v>
      </c>
      <c r="AJ111" s="7">
        <f t="shared" ref="AJ111:AJ117" si="225">$H$24+K111</f>
        <v>986725</v>
      </c>
      <c r="AK111" s="7">
        <f t="shared" ref="AK111:AK117" si="226">$I$24+K111</f>
        <v>263271</v>
      </c>
      <c r="AL111" s="7">
        <f t="shared" ref="AL111:AL117" si="227">$J$24+K111</f>
        <v>490450</v>
      </c>
      <c r="AM111" s="7">
        <f t="shared" ref="AM111:AM117" si="228">SUM(AE111:AL111)</f>
        <v>11033432</v>
      </c>
      <c r="AO111" s="48">
        <f t="shared" ref="AO111:AO117" si="229">C111*(AE111*AE111)</f>
        <v>1.1730296476548493E+17</v>
      </c>
      <c r="AP111" s="48">
        <f t="shared" si="210"/>
        <v>2968044190360480</v>
      </c>
      <c r="AQ111" s="48">
        <f t="shared" si="211"/>
        <v>1.2450847324971846E+17</v>
      </c>
      <c r="AR111" s="48">
        <f t="shared" si="212"/>
        <v>6283093408468750</v>
      </c>
      <c r="AS111" s="48">
        <f t="shared" si="213"/>
        <v>2.182424374682817E+17</v>
      </c>
      <c r="AT111" s="48">
        <f t="shared" si="214"/>
        <v>2318204043213125</v>
      </c>
      <c r="AU111" s="48">
        <f t="shared" si="215"/>
        <v>57805890613794</v>
      </c>
      <c r="AV111" s="48">
        <f t="shared" si="216"/>
        <v>0</v>
      </c>
    </row>
    <row r="112" spans="1:48" x14ac:dyDescent="0.35">
      <c r="A112" s="91"/>
      <c r="B112" s="16" t="s">
        <v>11</v>
      </c>
      <c r="C112" s="50">
        <v>118205</v>
      </c>
      <c r="D112" s="50">
        <v>1113</v>
      </c>
      <c r="E112" s="49">
        <v>1091935</v>
      </c>
      <c r="F112" s="50">
        <v>158816</v>
      </c>
      <c r="G112" s="50">
        <v>78624</v>
      </c>
      <c r="H112" s="50">
        <v>123221</v>
      </c>
      <c r="I112" s="50">
        <v>11314</v>
      </c>
      <c r="J112" s="50">
        <v>714</v>
      </c>
      <c r="K112" s="56">
        <f t="shared" si="217"/>
        <v>1583942</v>
      </c>
      <c r="L112" s="30">
        <f>E112/K112</f>
        <v>0.6893781464220281</v>
      </c>
      <c r="P112" s="91"/>
      <c r="Q112" s="16" t="s">
        <v>11</v>
      </c>
      <c r="R112" s="60">
        <f t="shared" si="218"/>
        <v>1.229680953942386E-2</v>
      </c>
      <c r="S112" s="60">
        <f t="shared" si="203"/>
        <v>1.1578485696356969E-4</v>
      </c>
      <c r="T112" s="59">
        <f t="shared" si="204"/>
        <v>0.11359347510199054</v>
      </c>
      <c r="U112" s="60">
        <f t="shared" si="205"/>
        <v>1.6521552420059555E-2</v>
      </c>
      <c r="V112" s="60">
        <f t="shared" si="206"/>
        <v>8.1792170655019796E-3</v>
      </c>
      <c r="W112" s="60">
        <f t="shared" si="207"/>
        <v>1.2818621617168034E-2</v>
      </c>
      <c r="X112" s="60">
        <f t="shared" si="208"/>
        <v>1.1769900015146698E-3</v>
      </c>
      <c r="Y112" s="60">
        <f t="shared" si="209"/>
        <v>7.4277078052101316E-5</v>
      </c>
      <c r="Z112" s="58">
        <f t="shared" si="219"/>
        <v>0.16477672768067433</v>
      </c>
      <c r="AB112" t="s">
        <v>44</v>
      </c>
      <c r="AC112">
        <f>(AC110-AC111)/1-AC111</f>
        <v>7.0390354553612089E-2</v>
      </c>
      <c r="AE112" s="7">
        <f t="shared" si="220"/>
        <v>2517476</v>
      </c>
      <c r="AF112" s="7">
        <f t="shared" si="221"/>
        <v>1691427</v>
      </c>
      <c r="AG112" s="7">
        <f t="shared" si="222"/>
        <v>3500317</v>
      </c>
      <c r="AH112" s="7">
        <f t="shared" si="223"/>
        <v>2774220</v>
      </c>
      <c r="AI112" s="7">
        <f t="shared" si="224"/>
        <v>5841271</v>
      </c>
      <c r="AJ112" s="7">
        <f t="shared" si="225"/>
        <v>2393070</v>
      </c>
      <c r="AK112" s="7">
        <f t="shared" si="226"/>
        <v>1669616</v>
      </c>
      <c r="AL112" s="7">
        <f t="shared" si="227"/>
        <v>1896795</v>
      </c>
      <c r="AM112" s="7">
        <f t="shared" si="228"/>
        <v>22284192</v>
      </c>
      <c r="AO112" s="48">
        <f t="shared" si="229"/>
        <v>7.4914610395713613E+17</v>
      </c>
      <c r="AP112" s="48">
        <f t="shared" si="210"/>
        <v>3184209854814177</v>
      </c>
      <c r="AQ112" s="48">
        <f t="shared" si="211"/>
        <v>1.3378626863492456E+19</v>
      </c>
      <c r="AR112" s="48">
        <f t="shared" si="212"/>
        <v>1.2222950421596544E+18</v>
      </c>
      <c r="AS112" s="48">
        <f t="shared" si="213"/>
        <v>2.6826860167071534E+18</v>
      </c>
      <c r="AT112" s="48">
        <f t="shared" si="214"/>
        <v>7.0566005433220288E+17</v>
      </c>
      <c r="AU112" s="48">
        <f t="shared" si="215"/>
        <v>3.1539105384477184E+16</v>
      </c>
      <c r="AV112" s="48">
        <f t="shared" si="216"/>
        <v>2568851528225850</v>
      </c>
    </row>
    <row r="113" spans="1:48" x14ac:dyDescent="0.35">
      <c r="A113" s="91"/>
      <c r="B113" s="16" t="s">
        <v>3</v>
      </c>
      <c r="C113" s="50">
        <v>109837</v>
      </c>
      <c r="D113" s="50">
        <v>30773</v>
      </c>
      <c r="E113" s="50">
        <v>336653</v>
      </c>
      <c r="F113" s="49">
        <v>165267</v>
      </c>
      <c r="G113" s="50">
        <v>80637</v>
      </c>
      <c r="H113" s="50">
        <v>59278</v>
      </c>
      <c r="I113" s="50">
        <v>5383</v>
      </c>
      <c r="J113" s="50">
        <v>2190</v>
      </c>
      <c r="K113" s="56">
        <f t="shared" si="217"/>
        <v>790018</v>
      </c>
      <c r="L113" s="30">
        <f>F113/K113</f>
        <v>0.20919396773238078</v>
      </c>
      <c r="M113" s="43" t="s">
        <v>52</v>
      </c>
      <c r="N113">
        <f>((C110*(C118+K110))+(D111*(D118+K111))+(E112*(E118+K112))+(F113*(F118+K113))+(G114*(G118+K114))+(H115*(H118+K115))+(I116*(I118+K116))+(J117*(J118+K117)))</f>
        <v>47872729494531</v>
      </c>
      <c r="P113" s="91"/>
      <c r="Q113" s="16" t="s">
        <v>3</v>
      </c>
      <c r="R113" s="60">
        <f t="shared" si="218"/>
        <v>1.1426290507014918E-2</v>
      </c>
      <c r="S113" s="60">
        <f t="shared" si="203"/>
        <v>3.2013004522371338E-3</v>
      </c>
      <c r="T113" s="60">
        <f t="shared" si="204"/>
        <v>3.5021850360607933E-2</v>
      </c>
      <c r="U113" s="59">
        <f t="shared" si="205"/>
        <v>1.7192646860555501E-2</v>
      </c>
      <c r="V113" s="60">
        <f t="shared" si="206"/>
        <v>8.3886284914387859E-3</v>
      </c>
      <c r="W113" s="60">
        <f t="shared" si="207"/>
        <v>6.1666619506617112E-3</v>
      </c>
      <c r="X113" s="60">
        <f t="shared" si="208"/>
        <v>5.5999091198103833E-4</v>
      </c>
      <c r="Y113" s="60">
        <f t="shared" si="209"/>
        <v>2.2782465116820991E-4</v>
      </c>
      <c r="Z113" s="58">
        <f t="shared" si="219"/>
        <v>8.2185194185665222E-2</v>
      </c>
      <c r="AB113" s="42" t="s">
        <v>48</v>
      </c>
      <c r="AC113">
        <f>1/K118*(C110+D111+E112+F113+G114+H115+I116+J117)</f>
        <v>0.70138329897283391</v>
      </c>
      <c r="AE113" s="7">
        <f t="shared" si="220"/>
        <v>1723552</v>
      </c>
      <c r="AF113" s="7">
        <f t="shared" si="221"/>
        <v>897503</v>
      </c>
      <c r="AG113" s="7">
        <f t="shared" si="222"/>
        <v>2706393</v>
      </c>
      <c r="AH113" s="7">
        <f t="shared" si="223"/>
        <v>1980296</v>
      </c>
      <c r="AI113" s="7">
        <f t="shared" si="224"/>
        <v>5047347</v>
      </c>
      <c r="AJ113" s="7">
        <f t="shared" si="225"/>
        <v>1599146</v>
      </c>
      <c r="AK113" s="7">
        <f t="shared" si="226"/>
        <v>875692</v>
      </c>
      <c r="AL113" s="7">
        <f t="shared" si="227"/>
        <v>1102871</v>
      </c>
      <c r="AM113" s="7">
        <f t="shared" si="228"/>
        <v>15932800</v>
      </c>
      <c r="AO113" s="48">
        <f t="shared" si="229"/>
        <v>3.2628525170347725E+17</v>
      </c>
      <c r="AP113" s="48">
        <f t="shared" si="210"/>
        <v>2.4788009544131956E+16</v>
      </c>
      <c r="AQ113" s="48">
        <f t="shared" si="211"/>
        <v>2.4658361313558671E+18</v>
      </c>
      <c r="AR113" s="48">
        <f t="shared" si="212"/>
        <v>6.4810648064675354E+17</v>
      </c>
      <c r="AS113" s="48">
        <f t="shared" si="213"/>
        <v>2.0542849674500867E+18</v>
      </c>
      <c r="AT113" s="48">
        <f t="shared" si="214"/>
        <v>1.5158972831399386E+17</v>
      </c>
      <c r="AU113" s="48">
        <f t="shared" si="215"/>
        <v>4127880765724912</v>
      </c>
      <c r="AV113" s="48">
        <f t="shared" si="216"/>
        <v>2663750529383790</v>
      </c>
    </row>
    <row r="114" spans="1:48" x14ac:dyDescent="0.35">
      <c r="A114" s="91"/>
      <c r="B114" s="16" t="s">
        <v>10</v>
      </c>
      <c r="C114" s="50">
        <v>63172</v>
      </c>
      <c r="D114" s="50">
        <v>53607</v>
      </c>
      <c r="E114" s="50">
        <v>326695</v>
      </c>
      <c r="F114" s="50">
        <v>150938</v>
      </c>
      <c r="G114" s="49">
        <v>4261828</v>
      </c>
      <c r="H114" s="50">
        <v>368844</v>
      </c>
      <c r="I114" s="50">
        <v>48667</v>
      </c>
      <c r="J114" s="50">
        <v>26925</v>
      </c>
      <c r="K114" s="56">
        <f t="shared" si="217"/>
        <v>5300676</v>
      </c>
      <c r="L114" s="30">
        <f>G114/K114</f>
        <v>0.80401594060832993</v>
      </c>
      <c r="M114" s="43" t="s">
        <v>55</v>
      </c>
      <c r="N114">
        <f>(1/K118)*((AC113*(1-AC113))/((1-AC114)*(1-AC114)))+((2*(1-AC113))*(2*AC113*AC114-AC115))/((1-AC114)*(1-AC114)*(1-AC114))+(((1-AC113)*(1-AC113))*(AC116-4*(AC114*AC114)))/((1-AC114)*(1-AC114)*(1-AC114)*(1-AC114))</f>
        <v>-0.3057130029322197</v>
      </c>
      <c r="P114" s="91"/>
      <c r="Q114" s="16" t="s">
        <v>10</v>
      </c>
      <c r="R114" s="60">
        <f t="shared" si="218"/>
        <v>6.5717529057525825E-3</v>
      </c>
      <c r="S114" s="60">
        <f t="shared" si="203"/>
        <v>5.5767105366092366E-3</v>
      </c>
      <c r="T114" s="60">
        <f t="shared" si="204"/>
        <v>3.3985924389679609E-2</v>
      </c>
      <c r="U114" s="60">
        <f t="shared" si="205"/>
        <v>1.5702007852980489E-2</v>
      </c>
      <c r="V114" s="59">
        <f t="shared" si="206"/>
        <v>0.44335592577119165</v>
      </c>
      <c r="W114" s="60">
        <f t="shared" si="207"/>
        <v>3.8370664673738453E-2</v>
      </c>
      <c r="X114" s="60">
        <f t="shared" si="208"/>
        <v>5.0628047024672473E-3</v>
      </c>
      <c r="Y114" s="60">
        <f t="shared" si="209"/>
        <v>2.8009948551160056E-3</v>
      </c>
      <c r="Z114" s="58">
        <f t="shared" si="219"/>
        <v>0.55142678568753523</v>
      </c>
      <c r="AB114" s="42" t="s">
        <v>45</v>
      </c>
      <c r="AC114" s="44">
        <f>(1/(K118*K118))*N111</f>
        <v>0.31610212219075534</v>
      </c>
      <c r="AE114" s="7">
        <f t="shared" si="220"/>
        <v>6234210</v>
      </c>
      <c r="AF114" s="7">
        <f t="shared" si="221"/>
        <v>5408161</v>
      </c>
      <c r="AG114" s="7">
        <f t="shared" si="222"/>
        <v>7217051</v>
      </c>
      <c r="AH114" s="7">
        <f t="shared" si="223"/>
        <v>6490954</v>
      </c>
      <c r="AI114" s="7">
        <f t="shared" si="224"/>
        <v>9558005</v>
      </c>
      <c r="AJ114" s="7">
        <f t="shared" si="225"/>
        <v>6109804</v>
      </c>
      <c r="AK114" s="7">
        <f t="shared" si="226"/>
        <v>5386350</v>
      </c>
      <c r="AL114" s="7">
        <f t="shared" si="227"/>
        <v>5613529</v>
      </c>
      <c r="AM114" s="7">
        <f t="shared" si="228"/>
        <v>52018064</v>
      </c>
      <c r="AO114" s="48">
        <f t="shared" si="229"/>
        <v>2.4552034268020454E+18</v>
      </c>
      <c r="AP114" s="48">
        <f t="shared" si="210"/>
        <v>1.567908546980779E+18</v>
      </c>
      <c r="AQ114" s="48">
        <f t="shared" si="211"/>
        <v>1.7016178643001864E+19</v>
      </c>
      <c r="AR114" s="48">
        <f t="shared" si="212"/>
        <v>6.3593928443500493E+18</v>
      </c>
      <c r="AS114" s="48">
        <f t="shared" si="213"/>
        <v>3.8934125559101876E+20</v>
      </c>
      <c r="AT114" s="48">
        <f t="shared" si="214"/>
        <v>1.3768837680928231E+19</v>
      </c>
      <c r="AU114" s="48">
        <f t="shared" si="215"/>
        <v>1.4119642986171075E+18</v>
      </c>
      <c r="AV114" s="48">
        <f t="shared" si="216"/>
        <v>8.4845273342616896E+17</v>
      </c>
    </row>
    <row r="115" spans="1:48" x14ac:dyDescent="0.35">
      <c r="A115" s="91"/>
      <c r="B115" s="15" t="s">
        <v>13</v>
      </c>
      <c r="C115" s="50">
        <v>3633</v>
      </c>
      <c r="D115" s="50">
        <v>901</v>
      </c>
      <c r="E115" s="50">
        <v>49438</v>
      </c>
      <c r="F115" s="50">
        <v>33251</v>
      </c>
      <c r="G115" s="50">
        <v>26725</v>
      </c>
      <c r="H115" s="49">
        <v>477744</v>
      </c>
      <c r="I115" s="50">
        <v>4385</v>
      </c>
      <c r="J115" s="50">
        <v>7114</v>
      </c>
      <c r="K115" s="56">
        <f t="shared" si="217"/>
        <v>603191</v>
      </c>
      <c r="L115" s="30">
        <f>H115/K115</f>
        <v>0.7920277325092715</v>
      </c>
      <c r="N115">
        <f>N114*-1</f>
        <v>0.3057130029322197</v>
      </c>
      <c r="P115" s="91"/>
      <c r="Q115" s="15" t="s">
        <v>13</v>
      </c>
      <c r="R115" s="60">
        <f t="shared" si="218"/>
        <v>3.7793925008863317E-4</v>
      </c>
      <c r="S115" s="60">
        <f t="shared" si="203"/>
        <v>9.3730598494318326E-5</v>
      </c>
      <c r="T115" s="60">
        <f t="shared" si="204"/>
        <v>5.143011463220987E-3</v>
      </c>
      <c r="U115" s="60">
        <f t="shared" si="205"/>
        <v>3.4590856054767796E-3</v>
      </c>
      <c r="V115" s="60">
        <f t="shared" si="206"/>
        <v>2.7801889508997303E-3</v>
      </c>
      <c r="W115" s="59">
        <f t="shared" si="207"/>
        <v>4.9699479519500128E-2</v>
      </c>
      <c r="X115" s="60">
        <f t="shared" si="208"/>
        <v>4.5616944994182667E-4</v>
      </c>
      <c r="Y115" s="60">
        <f t="shared" si="209"/>
        <v>7.4006601297289744E-4</v>
      </c>
      <c r="Z115" s="58">
        <f t="shared" si="219"/>
        <v>6.2749670850595296E-2</v>
      </c>
      <c r="AB115" s="42" t="s">
        <v>46</v>
      </c>
      <c r="AC115">
        <f>(1/(K118*K118))*((C110*(C118+K110))+(D111*(D118+K111))+(E112*(E118+K112))+(F113*(F118+K113))+(G114*(G118+K114))+(H115*(H118+K115))+(I116*(I118+K116))+(J117*(J118+K117)))</f>
        <v>0.52032733415961463</v>
      </c>
      <c r="AE115" s="7">
        <f t="shared" si="220"/>
        <v>1536725</v>
      </c>
      <c r="AF115" s="7">
        <f t="shared" si="221"/>
        <v>710676</v>
      </c>
      <c r="AG115" s="7">
        <f t="shared" si="222"/>
        <v>2519566</v>
      </c>
      <c r="AH115" s="7">
        <f t="shared" si="223"/>
        <v>1793469</v>
      </c>
      <c r="AI115" s="7">
        <f t="shared" si="224"/>
        <v>4860520</v>
      </c>
      <c r="AJ115" s="7">
        <f t="shared" si="225"/>
        <v>1412319</v>
      </c>
      <c r="AK115" s="7">
        <f t="shared" si="226"/>
        <v>688865</v>
      </c>
      <c r="AL115" s="7">
        <f t="shared" si="227"/>
        <v>916044</v>
      </c>
      <c r="AM115" s="7">
        <f t="shared" si="228"/>
        <v>14438184</v>
      </c>
      <c r="AO115" s="48">
        <f t="shared" si="229"/>
        <v>8579415695195625</v>
      </c>
      <c r="AP115" s="48">
        <f t="shared" si="210"/>
        <v>455059399655376</v>
      </c>
      <c r="AQ115" s="48">
        <f t="shared" si="211"/>
        <v>3.1384294580826394E+17</v>
      </c>
      <c r="AR115" s="48">
        <f t="shared" si="212"/>
        <v>1.0695287407525722E+17</v>
      </c>
      <c r="AS115" s="48">
        <f t="shared" si="213"/>
        <v>6.3136889606643994E+17</v>
      </c>
      <c r="AT115" s="48">
        <f t="shared" si="214"/>
        <v>9.5292966070057114E+17</v>
      </c>
      <c r="AU115" s="48">
        <f t="shared" si="215"/>
        <v>2080835923366625</v>
      </c>
      <c r="AV115" s="48">
        <f t="shared" si="216"/>
        <v>5969617843084704</v>
      </c>
    </row>
    <row r="116" spans="1:48" x14ac:dyDescent="0.35">
      <c r="A116" s="91"/>
      <c r="B116" s="16" t="s">
        <v>1</v>
      </c>
      <c r="C116" s="50">
        <v>2608</v>
      </c>
      <c r="D116" s="50">
        <v>813</v>
      </c>
      <c r="E116" s="50">
        <v>13482</v>
      </c>
      <c r="F116" s="50">
        <v>4336</v>
      </c>
      <c r="G116" s="50">
        <v>8074</v>
      </c>
      <c r="H116" s="50">
        <v>4221</v>
      </c>
      <c r="I116" s="49">
        <v>8125</v>
      </c>
      <c r="J116" s="50">
        <v>1707</v>
      </c>
      <c r="K116" s="56">
        <f t="shared" si="217"/>
        <v>43366</v>
      </c>
      <c r="L116" s="30">
        <f>I116/K116</f>
        <v>0.18735876031914403</v>
      </c>
      <c r="M116" s="43" t="s">
        <v>57</v>
      </c>
      <c r="N116">
        <f>SQRT(N115)</f>
        <v>0.55291319656182891</v>
      </c>
      <c r="P116" s="91"/>
      <c r="Q116" s="16" t="s">
        <v>1</v>
      </c>
      <c r="R116" s="60">
        <f t="shared" si="218"/>
        <v>2.7130899098022442E-4</v>
      </c>
      <c r="S116" s="60">
        <f t="shared" si="203"/>
        <v>8.4576000639157372E-5</v>
      </c>
      <c r="T116" s="60">
        <f t="shared" si="204"/>
        <v>1.4025260032190896E-3</v>
      </c>
      <c r="U116" s="60">
        <f t="shared" si="205"/>
        <v>4.5107200340883935E-4</v>
      </c>
      <c r="V116" s="60">
        <f t="shared" si="206"/>
        <v>8.3993435321101683E-4</v>
      </c>
      <c r="W116" s="60">
        <f t="shared" si="207"/>
        <v>4.3910860848448129E-4</v>
      </c>
      <c r="X116" s="59">
        <f t="shared" si="208"/>
        <v>8.4523985878616687E-4</v>
      </c>
      <c r="Y116" s="60">
        <f t="shared" si="209"/>
        <v>1.7757839248590609E-4</v>
      </c>
      <c r="Z116" s="58">
        <f t="shared" si="219"/>
        <v>4.511344211214882E-3</v>
      </c>
      <c r="AB116" s="42" t="s">
        <v>47</v>
      </c>
      <c r="AC116" s="45">
        <f>(1/(K118*K118*K118))*AO110</f>
        <v>1.9811047772054489E-3</v>
      </c>
      <c r="AE116" s="7">
        <f t="shared" si="220"/>
        <v>976900</v>
      </c>
      <c r="AF116" s="7">
        <f t="shared" si="221"/>
        <v>150851</v>
      </c>
      <c r="AG116" s="7">
        <f t="shared" si="222"/>
        <v>1959741</v>
      </c>
      <c r="AH116" s="7">
        <f t="shared" si="223"/>
        <v>1233644</v>
      </c>
      <c r="AI116" s="7">
        <f t="shared" si="224"/>
        <v>4300695</v>
      </c>
      <c r="AJ116" s="7">
        <f t="shared" si="225"/>
        <v>852494</v>
      </c>
      <c r="AK116" s="7">
        <f t="shared" si="226"/>
        <v>129040</v>
      </c>
      <c r="AL116" s="7">
        <f t="shared" si="227"/>
        <v>356219</v>
      </c>
      <c r="AM116" s="7">
        <f t="shared" si="228"/>
        <v>9959584</v>
      </c>
      <c r="AO116" s="48">
        <f t="shared" si="229"/>
        <v>2488902054880000</v>
      </c>
      <c r="AP116" s="48">
        <f t="shared" si="210"/>
        <v>18500647675413</v>
      </c>
      <c r="AQ116" s="48">
        <f t="shared" si="211"/>
        <v>5.177876409942604E+16</v>
      </c>
      <c r="AR116" s="48">
        <f t="shared" si="212"/>
        <v>6598860921239296</v>
      </c>
      <c r="AS116" s="48">
        <f t="shared" si="213"/>
        <v>1.4933652219794384E+17</v>
      </c>
      <c r="AT116" s="48">
        <f t="shared" si="214"/>
        <v>3067594950571956</v>
      </c>
      <c r="AU116" s="48">
        <f t="shared" si="215"/>
        <v>135291988000000</v>
      </c>
      <c r="AV116" s="48">
        <f t="shared" si="216"/>
        <v>216604602965427</v>
      </c>
    </row>
    <row r="117" spans="1:48" x14ac:dyDescent="0.35">
      <c r="A117" s="91"/>
      <c r="B117" s="16" t="s">
        <v>2</v>
      </c>
      <c r="C117" s="50">
        <v>4</v>
      </c>
      <c r="D117" s="55">
        <v>0</v>
      </c>
      <c r="E117" s="51">
        <v>186882</v>
      </c>
      <c r="F117" s="50">
        <v>781</v>
      </c>
      <c r="G117" s="50">
        <v>77</v>
      </c>
      <c r="H117" s="50">
        <v>2126</v>
      </c>
      <c r="I117" s="50">
        <v>3105</v>
      </c>
      <c r="J117" s="49">
        <v>102704</v>
      </c>
      <c r="K117" s="56">
        <f t="shared" si="217"/>
        <v>295679</v>
      </c>
      <c r="L117" s="30">
        <f>J117/K117</f>
        <v>0.34734965959706304</v>
      </c>
      <c r="P117" s="91"/>
      <c r="Q117" s="16" t="s">
        <v>2</v>
      </c>
      <c r="R117" s="60">
        <f t="shared" si="218"/>
        <v>4.1611808432549754E-7</v>
      </c>
      <c r="S117" s="60">
        <f t="shared" si="203"/>
        <v>0</v>
      </c>
      <c r="T117" s="60">
        <f t="shared" si="204"/>
        <v>1.9441244958729408E-2</v>
      </c>
      <c r="U117" s="60">
        <f t="shared" si="205"/>
        <v>8.1247055964553402E-5</v>
      </c>
      <c r="V117" s="60">
        <f t="shared" si="206"/>
        <v>8.010273123265828E-6</v>
      </c>
      <c r="W117" s="60">
        <f t="shared" si="207"/>
        <v>2.2116676181900194E-4</v>
      </c>
      <c r="X117" s="60">
        <f t="shared" si="208"/>
        <v>3.230116629576675E-4</v>
      </c>
      <c r="Y117" s="59">
        <f t="shared" si="209"/>
        <v>1.0684247933141475E-2</v>
      </c>
      <c r="Z117" s="58">
        <f>SUM(R117:Y117)</f>
        <v>3.0759344763819696E-2</v>
      </c>
      <c r="AB117" s="42" t="s">
        <v>56</v>
      </c>
      <c r="AC117">
        <f>AC112/N116</f>
        <v>0.1273081470858704</v>
      </c>
      <c r="AE117" s="7">
        <f t="shared" si="220"/>
        <v>1229213</v>
      </c>
      <c r="AF117" s="7">
        <f t="shared" si="221"/>
        <v>403164</v>
      </c>
      <c r="AG117" s="7">
        <f t="shared" si="222"/>
        <v>2212054</v>
      </c>
      <c r="AH117" s="7">
        <f t="shared" si="223"/>
        <v>1485957</v>
      </c>
      <c r="AI117" s="7">
        <f t="shared" si="224"/>
        <v>4553008</v>
      </c>
      <c r="AJ117" s="7">
        <f t="shared" si="225"/>
        <v>1104807</v>
      </c>
      <c r="AK117" s="7">
        <f t="shared" si="226"/>
        <v>381353</v>
      </c>
      <c r="AL117" s="7">
        <f t="shared" si="227"/>
        <v>608532</v>
      </c>
      <c r="AM117" s="7">
        <f t="shared" si="228"/>
        <v>11978088</v>
      </c>
      <c r="AO117" s="48">
        <f t="shared" si="229"/>
        <v>6043858397476</v>
      </c>
      <c r="AP117" s="48">
        <f t="shared" si="210"/>
        <v>0</v>
      </c>
      <c r="AQ117" s="48">
        <f t="shared" si="211"/>
        <v>9.1444780651521997E+17</v>
      </c>
      <c r="AR117" s="48">
        <f t="shared" si="212"/>
        <v>1724501268768069</v>
      </c>
      <c r="AS117" s="48">
        <f t="shared" si="213"/>
        <v>1596200902300928</v>
      </c>
      <c r="AT117" s="48">
        <f t="shared" si="214"/>
        <v>2594992426411374</v>
      </c>
      <c r="AU117" s="48">
        <f t="shared" si="215"/>
        <v>451560493440945</v>
      </c>
      <c r="AV117" s="48">
        <f t="shared" si="216"/>
        <v>3.8032440973744896E+16</v>
      </c>
    </row>
    <row r="118" spans="1:48" x14ac:dyDescent="0.35">
      <c r="A118" s="85"/>
      <c r="B118" s="4" t="s">
        <v>32</v>
      </c>
      <c r="C118" s="50">
        <f>SUM(C110:C117)</f>
        <v>975964</v>
      </c>
      <c r="D118" s="50">
        <f t="shared" ref="D118:H118" si="230">SUM(D110:D117)</f>
        <v>141661</v>
      </c>
      <c r="E118" s="50">
        <f t="shared" si="230"/>
        <v>2191149</v>
      </c>
      <c r="F118" s="50">
        <f t="shared" si="230"/>
        <v>539374</v>
      </c>
      <c r="G118" s="50">
        <f t="shared" si="230"/>
        <v>4472562</v>
      </c>
      <c r="H118" s="50">
        <f t="shared" si="230"/>
        <v>1042979</v>
      </c>
      <c r="I118" s="50">
        <f>SUM(I110:I117)</f>
        <v>84948</v>
      </c>
      <c r="J118" s="50">
        <f t="shared" ref="J118" si="231">SUM(J110:J117)</f>
        <v>143288</v>
      </c>
      <c r="K118" s="57">
        <f>SUM(K110:K117)</f>
        <v>9591925</v>
      </c>
      <c r="L118" s="35"/>
      <c r="P118" s="85"/>
      <c r="Q118" s="4" t="s">
        <v>32</v>
      </c>
      <c r="R118" s="58">
        <f>SUM(R110:R117)</f>
        <v>0.10152906751266248</v>
      </c>
      <c r="S118" s="58">
        <f t="shared" ref="S118:Z118" si="232">SUM(S110:S117)</f>
        <v>1.4736925985908577E-2</v>
      </c>
      <c r="T118" s="58">
        <f t="shared" si="232"/>
        <v>0.22794418108793238</v>
      </c>
      <c r="U118" s="58">
        <f t="shared" si="232"/>
        <v>5.6110818903745231E-2</v>
      </c>
      <c r="V118" s="58">
        <f t="shared" si="232"/>
        <v>0.46527848286675394</v>
      </c>
      <c r="W118" s="58">
        <f t="shared" si="232"/>
        <v>0.10850060586793078</v>
      </c>
      <c r="X118" s="58">
        <f t="shared" si="232"/>
        <v>8.8370997568205916E-3</v>
      </c>
      <c r="Y118" s="58">
        <f t="shared" si="232"/>
        <v>1.4906182016707972E-2</v>
      </c>
      <c r="Z118" s="61">
        <f t="shared" si="232"/>
        <v>0.99784336399846196</v>
      </c>
    </row>
    <row r="119" spans="1:48" x14ac:dyDescent="0.35">
      <c r="A119" s="92" t="s">
        <v>35</v>
      </c>
      <c r="B119" s="93"/>
      <c r="C119" s="30">
        <f>C110/C118</f>
        <v>0.59786324085724474</v>
      </c>
      <c r="D119" s="30">
        <f>D111/D118</f>
        <v>0.25779854723600709</v>
      </c>
      <c r="E119" s="30">
        <f>E112/E118</f>
        <v>0.49833899931040748</v>
      </c>
      <c r="F119" s="30">
        <f>F113/F118</f>
        <v>0.30640520306874264</v>
      </c>
      <c r="G119" s="30">
        <f>G114/G118</f>
        <v>0.95288293376369071</v>
      </c>
      <c r="H119" s="30">
        <f>H115/H118</f>
        <v>0.4580571612659507</v>
      </c>
      <c r="I119" s="30">
        <f>I116/I118</f>
        <v>9.5646748599143003E-2</v>
      </c>
      <c r="J119" s="30">
        <f>J117/J118</f>
        <v>0.71676623304114795</v>
      </c>
      <c r="K119" s="34"/>
      <c r="L119" s="35"/>
      <c r="Q119" s="66" t="s">
        <v>82</v>
      </c>
    </row>
    <row r="120" spans="1:48" ht="18.5" x14ac:dyDescent="0.45">
      <c r="A120" s="25"/>
      <c r="B120" s="26"/>
      <c r="C120" s="17"/>
      <c r="D120" s="17"/>
      <c r="E120" s="17"/>
      <c r="F120" s="17"/>
      <c r="G120" s="17"/>
      <c r="H120" s="17"/>
      <c r="I120" s="17"/>
      <c r="J120" s="17"/>
      <c r="K120" s="17"/>
      <c r="L120" s="36" t="s">
        <v>37</v>
      </c>
      <c r="M120" s="39">
        <f>(C110+D111+E112+F113+G114+H115+I116+J117)/K118</f>
        <v>0.70138329897283391</v>
      </c>
    </row>
    <row r="121" spans="1:48" ht="21" x14ac:dyDescent="0.5">
      <c r="B121" s="23" t="s">
        <v>75</v>
      </c>
    </row>
    <row r="125" spans="1:48" x14ac:dyDescent="0.35">
      <c r="A125" s="84" t="s">
        <v>76</v>
      </c>
      <c r="B125" s="80">
        <v>2014</v>
      </c>
      <c r="C125" s="81"/>
      <c r="D125" s="81"/>
      <c r="E125" s="81"/>
      <c r="F125" s="81"/>
      <c r="G125" s="81"/>
      <c r="H125" s="81"/>
      <c r="I125" s="81"/>
      <c r="J125" s="81"/>
      <c r="K125" s="82"/>
      <c r="L125" s="86" t="s">
        <v>36</v>
      </c>
      <c r="P125" s="87" t="s">
        <v>76</v>
      </c>
      <c r="Q125" s="80">
        <v>2014</v>
      </c>
      <c r="R125" s="81"/>
      <c r="S125" s="81"/>
      <c r="T125" s="81"/>
      <c r="U125" s="81"/>
      <c r="V125" s="81"/>
      <c r="W125" s="81"/>
      <c r="X125" s="81"/>
      <c r="Y125" s="81"/>
      <c r="Z125" s="82"/>
    </row>
    <row r="126" spans="1:48" x14ac:dyDescent="0.35">
      <c r="A126" s="85"/>
      <c r="B126" s="7"/>
      <c r="C126" s="7" t="s">
        <v>8</v>
      </c>
      <c r="D126" s="7" t="s">
        <v>0</v>
      </c>
      <c r="E126" s="7" t="s">
        <v>11</v>
      </c>
      <c r="F126" s="7" t="s">
        <v>3</v>
      </c>
      <c r="G126" s="7" t="s">
        <v>10</v>
      </c>
      <c r="H126" s="7" t="s">
        <v>19</v>
      </c>
      <c r="I126" s="7" t="s">
        <v>20</v>
      </c>
      <c r="J126" s="7" t="s">
        <v>2</v>
      </c>
      <c r="K126" s="47" t="s">
        <v>68</v>
      </c>
      <c r="L126" s="86"/>
      <c r="P126" s="88"/>
      <c r="Q126" s="7"/>
      <c r="R126" s="7" t="s">
        <v>8</v>
      </c>
      <c r="S126" s="7" t="s">
        <v>0</v>
      </c>
      <c r="T126" s="7" t="s">
        <v>11</v>
      </c>
      <c r="U126" s="7" t="s">
        <v>3</v>
      </c>
      <c r="V126" s="7" t="s">
        <v>10</v>
      </c>
      <c r="W126" s="7" t="s">
        <v>19</v>
      </c>
      <c r="X126" s="7" t="s">
        <v>20</v>
      </c>
      <c r="Y126" s="7" t="s">
        <v>2</v>
      </c>
      <c r="Z126" s="47" t="s">
        <v>68</v>
      </c>
      <c r="AE126" s="89" t="s">
        <v>53</v>
      </c>
      <c r="AF126" s="89"/>
      <c r="AG126" s="89"/>
      <c r="AH126" s="89"/>
      <c r="AI126" s="89"/>
      <c r="AJ126" s="89"/>
      <c r="AK126" s="89"/>
      <c r="AL126" s="89"/>
      <c r="AM126" s="89"/>
      <c r="AO126" s="90" t="s">
        <v>54</v>
      </c>
      <c r="AP126" s="90"/>
      <c r="AQ126" s="90"/>
      <c r="AR126" s="90"/>
      <c r="AS126" s="90"/>
      <c r="AT126" s="90"/>
      <c r="AU126" s="90"/>
      <c r="AV126" s="90"/>
    </row>
    <row r="127" spans="1:48" x14ac:dyDescent="0.35">
      <c r="A127" s="84">
        <v>2004</v>
      </c>
      <c r="B127" s="15" t="s">
        <v>8</v>
      </c>
      <c r="C127" s="49">
        <v>703483</v>
      </c>
      <c r="D127" s="50">
        <v>18079</v>
      </c>
      <c r="E127" s="50">
        <v>81534</v>
      </c>
      <c r="F127" s="50">
        <v>26483</v>
      </c>
      <c r="G127" s="50">
        <v>21205</v>
      </c>
      <c r="H127" s="50">
        <v>5336</v>
      </c>
      <c r="I127" s="50">
        <v>3381</v>
      </c>
      <c r="J127" s="50">
        <v>1173</v>
      </c>
      <c r="K127" s="50">
        <f>SUM(C127:J127)</f>
        <v>860674</v>
      </c>
      <c r="L127" s="54">
        <f>C127/K127</f>
        <v>0.81736290395666655</v>
      </c>
      <c r="M127" s="43" t="s">
        <v>50</v>
      </c>
      <c r="N127">
        <f>C127+D128+E129+F130+G131+H132+I133+J134</f>
        <v>6388222</v>
      </c>
      <c r="P127" s="84">
        <v>2004</v>
      </c>
      <c r="Q127" s="15" t="s">
        <v>8</v>
      </c>
      <c r="R127" s="59">
        <f>C127/$K$24</f>
        <v>7.3182999578888505E-2</v>
      </c>
      <c r="S127" s="60">
        <f t="shared" ref="S127:S134" si="233">D127/$K$24</f>
        <v>1.8807497116301675E-3</v>
      </c>
      <c r="T127" s="60">
        <f t="shared" ref="T127:T134" si="234">E127/$K$24</f>
        <v>8.4819429718487795E-3</v>
      </c>
      <c r="U127" s="60">
        <f t="shared" ref="U127:U134" si="235">F127/$K$24</f>
        <v>2.7550138067980378E-3</v>
      </c>
      <c r="V127" s="60">
        <f t="shared" ref="V127:V134" si="236">G127/$K$24</f>
        <v>2.2059459945305438E-3</v>
      </c>
      <c r="W127" s="60">
        <f t="shared" ref="W127:W134" si="237">H127/$K$24</f>
        <v>5.5510152449021375E-4</v>
      </c>
      <c r="X127" s="60">
        <f t="shared" ref="X127:X134" si="238">I127/$K$24</f>
        <v>3.5172381077612681E-4</v>
      </c>
      <c r="Y127" s="60">
        <f t="shared" ref="Y127:Y134" si="239">J127/$K$24</f>
        <v>1.2202662822845216E-4</v>
      </c>
      <c r="Z127" s="58">
        <f>SUM(R127:Y127)</f>
        <v>8.9535504027190821E-2</v>
      </c>
      <c r="AB127" t="s">
        <v>42</v>
      </c>
      <c r="AC127">
        <f>R127+S128+T129+U130+V131+W132+X133+Y134</f>
        <v>0.66456367522149973</v>
      </c>
      <c r="AE127" s="7">
        <f>$C$24+K127</f>
        <v>1794208</v>
      </c>
      <c r="AF127" s="7">
        <f>$D$24+K127</f>
        <v>968159</v>
      </c>
      <c r="AG127" s="7">
        <f>$E$24+K127</f>
        <v>2777049</v>
      </c>
      <c r="AH127" s="7">
        <f>$F$24+K127</f>
        <v>2050952</v>
      </c>
      <c r="AI127" s="7">
        <f>$G$24+K127</f>
        <v>5118003</v>
      </c>
      <c r="AJ127" s="7">
        <f>$H$24+K127</f>
        <v>1669802</v>
      </c>
      <c r="AK127" s="7">
        <f>$I$24+K127</f>
        <v>946348</v>
      </c>
      <c r="AL127" s="7">
        <f>$J$24+K127</f>
        <v>1173527</v>
      </c>
      <c r="AM127" s="7">
        <f>SUM(AE127:AL127)</f>
        <v>16498048</v>
      </c>
      <c r="AO127" s="48">
        <f>C127*(AE127*AE127)</f>
        <v>2.2646400552003205E+18</v>
      </c>
      <c r="AP127" s="48">
        <f t="shared" ref="AP127:AP134" si="240">D127*(AF127*AF127)</f>
        <v>1.69460225031512E+16</v>
      </c>
      <c r="AQ127" s="48">
        <f t="shared" ref="AQ127:AQ134" si="241">E127*(AG127*AG127)</f>
        <v>6.287903016337271E+17</v>
      </c>
      <c r="AR127" s="48">
        <f t="shared" ref="AR127:AR134" si="242">F127*(AH127*AH127)</f>
        <v>1.1139819994724883E+17</v>
      </c>
      <c r="AS127" s="48">
        <f t="shared" ref="AS127:AS134" si="243">G127*(AI127*AI127)</f>
        <v>5.5544280958333082E+17</v>
      </c>
      <c r="AT127" s="48">
        <f t="shared" ref="AT127:AT134" si="244">H127*(AJ127*AJ127)</f>
        <v>1.4878041805672544E+16</v>
      </c>
      <c r="AU127" s="48">
        <f t="shared" ref="AU127:AU134" si="245">I127*(AK127*AK127)</f>
        <v>3027937509948624</v>
      </c>
      <c r="AV127" s="48">
        <f t="shared" ref="AV127:AV134" si="246">J127*(AL127*AL127)</f>
        <v>1615415271942117</v>
      </c>
    </row>
    <row r="128" spans="1:48" x14ac:dyDescent="0.35">
      <c r="A128" s="91"/>
      <c r="B128" s="16" t="s">
        <v>0</v>
      </c>
      <c r="C128" s="50">
        <v>27027</v>
      </c>
      <c r="D128" s="49">
        <v>36690</v>
      </c>
      <c r="E128" s="50">
        <v>17173</v>
      </c>
      <c r="F128" s="50">
        <v>666</v>
      </c>
      <c r="G128" s="50">
        <v>23625</v>
      </c>
      <c r="H128" s="50">
        <v>1950</v>
      </c>
      <c r="I128" s="50">
        <v>910</v>
      </c>
      <c r="J128" s="51">
        <v>0</v>
      </c>
      <c r="K128" s="50">
        <f t="shared" ref="K128:K134" si="247">SUM(C128:J128)</f>
        <v>108041</v>
      </c>
      <c r="L128" s="54">
        <f>D128/K128</f>
        <v>0.33959330254255327</v>
      </c>
      <c r="M128" s="43" t="s">
        <v>51</v>
      </c>
      <c r="N128" s="24">
        <f>C135*K127+D135*K128+E135*K129+F135*K130+G135*K131+H135*K132+I135*K133+J135*K134</f>
        <v>25744455489972</v>
      </c>
      <c r="P128" s="91"/>
      <c r="Q128" s="16" t="s">
        <v>0</v>
      </c>
      <c r="R128" s="60">
        <f t="shared" ref="R128:R134" si="248">C128/$K$24</f>
        <v>2.8116058662663057E-3</v>
      </c>
      <c r="S128" s="59">
        <f t="shared" si="233"/>
        <v>3.8168431284756263E-3</v>
      </c>
      <c r="T128" s="60">
        <f t="shared" si="234"/>
        <v>1.7864989655304424E-3</v>
      </c>
      <c r="U128" s="60">
        <f t="shared" si="235"/>
        <v>6.9283661040195341E-5</v>
      </c>
      <c r="V128" s="60">
        <f t="shared" si="236"/>
        <v>2.4576974355474701E-3</v>
      </c>
      <c r="W128" s="60">
        <f t="shared" si="237"/>
        <v>2.0285756610868006E-4</v>
      </c>
      <c r="X128" s="60">
        <f t="shared" si="238"/>
        <v>9.46668641840507E-5</v>
      </c>
      <c r="Y128" s="60">
        <f t="shared" si="239"/>
        <v>0</v>
      </c>
      <c r="Z128" s="58">
        <f t="shared" ref="Z128:Z133" si="249">SUM(R128:Y128)</f>
        <v>1.1239453487152769E-2</v>
      </c>
      <c r="AB128" t="s">
        <v>43</v>
      </c>
      <c r="AC128">
        <f>R135*Z127+S135*Z128+T135*Z129+U135*Z130+V135*Z131+W135*Z132+X135*Z133+Y135*Z134</f>
        <v>0.27861013388209738</v>
      </c>
      <c r="AE128" s="7">
        <f t="shared" ref="AE128:AE134" si="250">$C$24+K128</f>
        <v>1041575</v>
      </c>
      <c r="AF128" s="7">
        <f t="shared" ref="AF128:AF134" si="251">$D$24+K128</f>
        <v>215526</v>
      </c>
      <c r="AG128" s="7">
        <f t="shared" ref="AG128:AG134" si="252">$E$24+K128</f>
        <v>2024416</v>
      </c>
      <c r="AH128" s="7">
        <f t="shared" ref="AH128:AH134" si="253">$F$24+K128</f>
        <v>1298319</v>
      </c>
      <c r="AI128" s="7">
        <f t="shared" ref="AI128:AI134" si="254">$G$24+K128</f>
        <v>4365370</v>
      </c>
      <c r="AJ128" s="7">
        <f t="shared" ref="AJ128:AJ134" si="255">$H$24+K128</f>
        <v>917169</v>
      </c>
      <c r="AK128" s="7">
        <f t="shared" ref="AK128:AK134" si="256">$I$24+K128</f>
        <v>193715</v>
      </c>
      <c r="AL128" s="7">
        <f t="shared" ref="AL128:AL134" si="257">$J$24+K128</f>
        <v>420894</v>
      </c>
      <c r="AM128" s="7">
        <f t="shared" ref="AM128:AM134" si="258">SUM(AE128:AL128)</f>
        <v>10476984</v>
      </c>
      <c r="AO128" s="48">
        <f t="shared" ref="AO128:AO134" si="259">C128*(AE128*AE128)</f>
        <v>2.9321010695851876E+16</v>
      </c>
      <c r="AP128" s="48">
        <f t="shared" si="240"/>
        <v>1704303945442440</v>
      </c>
      <c r="AQ128" s="48">
        <f t="shared" si="241"/>
        <v>7.0379421402354688E+16</v>
      </c>
      <c r="AR128" s="48">
        <f t="shared" si="242"/>
        <v>1122631062356826</v>
      </c>
      <c r="AS128" s="48">
        <f t="shared" si="243"/>
        <v>4.502087549717625E+17</v>
      </c>
      <c r="AT128" s="48">
        <f t="shared" si="244"/>
        <v>1640338000393950</v>
      </c>
      <c r="AU128" s="48">
        <f t="shared" si="245"/>
        <v>34148206114750</v>
      </c>
      <c r="AV128" s="48">
        <f t="shared" si="246"/>
        <v>0</v>
      </c>
    </row>
    <row r="129" spans="1:48" x14ac:dyDescent="0.35">
      <c r="A129" s="91"/>
      <c r="B129" s="16" t="s">
        <v>11</v>
      </c>
      <c r="C129" s="50">
        <v>66853</v>
      </c>
      <c r="D129" s="50">
        <v>1911</v>
      </c>
      <c r="E129" s="49">
        <v>1143709</v>
      </c>
      <c r="F129" s="50">
        <v>182779</v>
      </c>
      <c r="G129" s="50">
        <v>387528</v>
      </c>
      <c r="H129" s="50">
        <v>126948</v>
      </c>
      <c r="I129" s="50">
        <v>7075</v>
      </c>
      <c r="J129" s="50">
        <v>237</v>
      </c>
      <c r="K129" s="50">
        <f t="shared" si="247"/>
        <v>1917040</v>
      </c>
      <c r="L129" s="54">
        <f>E129/K129</f>
        <v>0.59660153152777196</v>
      </c>
      <c r="M129" s="43"/>
      <c r="N129" s="24"/>
      <c r="P129" s="91"/>
      <c r="Q129" s="16" t="s">
        <v>11</v>
      </c>
      <c r="R129" s="60">
        <f t="shared" si="248"/>
        <v>6.9546855728531221E-3</v>
      </c>
      <c r="S129" s="60">
        <f t="shared" si="233"/>
        <v>1.9880041478650645E-4</v>
      </c>
      <c r="T129" s="59">
        <f t="shared" si="234"/>
        <v>0.11897949952645762</v>
      </c>
      <c r="U129" s="60">
        <f t="shared" si="235"/>
        <v>1.9014411833732529E-2</v>
      </c>
      <c r="V129" s="60">
        <f t="shared" si="236"/>
        <v>4.0314352245622853E-2</v>
      </c>
      <c r="W129" s="60">
        <f t="shared" si="237"/>
        <v>1.3206339642238316E-2</v>
      </c>
      <c r="X129" s="60">
        <f t="shared" si="238"/>
        <v>7.3600886165072377E-4</v>
      </c>
      <c r="Y129" s="60">
        <f t="shared" si="239"/>
        <v>2.4654996496285731E-5</v>
      </c>
      <c r="Z129" s="58">
        <f t="shared" si="249"/>
        <v>0.19942875309383798</v>
      </c>
      <c r="AB129" t="s">
        <v>44</v>
      </c>
      <c r="AC129">
        <f>(AC127-AC128)/1-AC128</f>
        <v>0.10734340745730497</v>
      </c>
      <c r="AE129" s="7">
        <f t="shared" si="250"/>
        <v>2850574</v>
      </c>
      <c r="AF129" s="7">
        <f t="shared" si="251"/>
        <v>2024525</v>
      </c>
      <c r="AG129" s="7">
        <f t="shared" si="252"/>
        <v>3833415</v>
      </c>
      <c r="AH129" s="7">
        <f t="shared" si="253"/>
        <v>3107318</v>
      </c>
      <c r="AI129" s="7">
        <f t="shared" si="254"/>
        <v>6174369</v>
      </c>
      <c r="AJ129" s="7">
        <f t="shared" si="255"/>
        <v>2726168</v>
      </c>
      <c r="AK129" s="7">
        <f t="shared" si="256"/>
        <v>2002714</v>
      </c>
      <c r="AL129" s="7">
        <f t="shared" si="257"/>
        <v>2229893</v>
      </c>
      <c r="AM129" s="7">
        <f t="shared" si="258"/>
        <v>24948976</v>
      </c>
      <c r="AO129" s="48">
        <f t="shared" si="259"/>
        <v>5.4323224417185901E+17</v>
      </c>
      <c r="AP129" s="48">
        <f t="shared" si="240"/>
        <v>7832618519919375</v>
      </c>
      <c r="AQ129" s="48">
        <f t="shared" si="241"/>
        <v>1.6806884457651792E+19</v>
      </c>
      <c r="AR129" s="48">
        <f t="shared" si="242"/>
        <v>1.7648089540628516E+18</v>
      </c>
      <c r="AS129" s="48">
        <f t="shared" si="243"/>
        <v>1.4773665051723735E+19</v>
      </c>
      <c r="AT129" s="48">
        <f t="shared" si="244"/>
        <v>9.4347651587430835E+17</v>
      </c>
      <c r="AU129" s="48">
        <f t="shared" si="245"/>
        <v>2.83768583130067E+16</v>
      </c>
      <c r="AV129" s="48">
        <f t="shared" si="246"/>
        <v>1178464201573413</v>
      </c>
    </row>
    <row r="130" spans="1:48" x14ac:dyDescent="0.35">
      <c r="A130" s="91"/>
      <c r="B130" s="16" t="s">
        <v>3</v>
      </c>
      <c r="C130" s="50">
        <v>139226</v>
      </c>
      <c r="D130" s="50">
        <v>34935</v>
      </c>
      <c r="E130" s="50">
        <v>389242</v>
      </c>
      <c r="F130" s="49">
        <v>182863</v>
      </c>
      <c r="G130" s="50">
        <v>345142</v>
      </c>
      <c r="H130" s="50">
        <v>68200</v>
      </c>
      <c r="I130" s="50">
        <v>8016</v>
      </c>
      <c r="J130" s="50">
        <v>2538</v>
      </c>
      <c r="K130" s="50">
        <f t="shared" si="247"/>
        <v>1170162</v>
      </c>
      <c r="L130" s="54">
        <f>F130/K130</f>
        <v>0.15627152479742121</v>
      </c>
      <c r="M130" s="43" t="s">
        <v>52</v>
      </c>
      <c r="N130">
        <f>((C127*(C135+K127))+(D128*(D135+K128))+(E129*(E135+K129))+(F130*(F135+K130))+(G131*(G135+K131))+(H132*(H135+K132))+(I133*(I135+K133))+(J134*(J135+K134)))</f>
        <v>38719196718492</v>
      </c>
      <c r="P130" s="91"/>
      <c r="Q130" s="16" t="s">
        <v>3</v>
      </c>
      <c r="R130" s="60">
        <f t="shared" si="248"/>
        <v>1.448361410207543E-2</v>
      </c>
      <c r="S130" s="60">
        <f t="shared" si="233"/>
        <v>3.6342713189778143E-3</v>
      </c>
      <c r="T130" s="60">
        <f t="shared" si="234"/>
        <v>4.0492658844756328E-2</v>
      </c>
      <c r="U130" s="59">
        <f t="shared" si="235"/>
        <v>1.9023150313503365E-2</v>
      </c>
      <c r="V130" s="60">
        <f t="shared" si="236"/>
        <v>3.5904956965067722E-2</v>
      </c>
      <c r="W130" s="60">
        <f t="shared" si="237"/>
        <v>7.0948133377497329E-3</v>
      </c>
      <c r="X130" s="60">
        <f t="shared" si="238"/>
        <v>8.339006409882971E-4</v>
      </c>
      <c r="Y130" s="60">
        <f t="shared" si="239"/>
        <v>2.6402692450452821E-4</v>
      </c>
      <c r="Z130" s="58">
        <f t="shared" si="249"/>
        <v>0.12173139244762322</v>
      </c>
      <c r="AB130" s="42" t="s">
        <v>48</v>
      </c>
      <c r="AC130">
        <f>1/K135*(C127+D128+E129+F130+G131+H132+I133+J134)</f>
        <v>0.66453470923715874</v>
      </c>
      <c r="AE130" s="7">
        <f t="shared" si="250"/>
        <v>2103696</v>
      </c>
      <c r="AF130" s="7">
        <f t="shared" si="251"/>
        <v>1277647</v>
      </c>
      <c r="AG130" s="7">
        <f t="shared" si="252"/>
        <v>3086537</v>
      </c>
      <c r="AH130" s="7">
        <f t="shared" si="253"/>
        <v>2360440</v>
      </c>
      <c r="AI130" s="7">
        <f t="shared" si="254"/>
        <v>5427491</v>
      </c>
      <c r="AJ130" s="7">
        <f t="shared" si="255"/>
        <v>1979290</v>
      </c>
      <c r="AK130" s="7">
        <f t="shared" si="256"/>
        <v>1255836</v>
      </c>
      <c r="AL130" s="7">
        <f t="shared" si="257"/>
        <v>1483015</v>
      </c>
      <c r="AM130" s="7">
        <f t="shared" si="258"/>
        <v>18973952</v>
      </c>
      <c r="AO130" s="48">
        <f t="shared" si="259"/>
        <v>6.1614979492827802E+17</v>
      </c>
      <c r="AP130" s="48">
        <f t="shared" si="240"/>
        <v>5.7027260160635416E+16</v>
      </c>
      <c r="AQ130" s="48">
        <f t="shared" si="241"/>
        <v>3.7081959077494144E+18</v>
      </c>
      <c r="AR130" s="48">
        <f t="shared" si="242"/>
        <v>1.0188535700806769E+18</v>
      </c>
      <c r="AS130" s="48">
        <f t="shared" si="243"/>
        <v>1.0167075189017766E+19</v>
      </c>
      <c r="AT130" s="48">
        <f t="shared" si="244"/>
        <v>2.6717956325962E+17</v>
      </c>
      <c r="AU130" s="48">
        <f t="shared" si="245"/>
        <v>1.2642226456110336E+16</v>
      </c>
      <c r="AV130" s="48">
        <f t="shared" si="246"/>
        <v>5581908398191050</v>
      </c>
    </row>
    <row r="131" spans="1:48" x14ac:dyDescent="0.35">
      <c r="A131" s="91"/>
      <c r="B131" s="16" t="s">
        <v>10</v>
      </c>
      <c r="C131" s="50">
        <v>36446</v>
      </c>
      <c r="D131" s="50">
        <v>48435</v>
      </c>
      <c r="E131" s="50">
        <v>241735</v>
      </c>
      <c r="F131" s="50">
        <v>107184</v>
      </c>
      <c r="G131" s="49">
        <v>3566935</v>
      </c>
      <c r="H131" s="50">
        <v>235371</v>
      </c>
      <c r="I131" s="50">
        <v>30573</v>
      </c>
      <c r="J131" s="50">
        <v>13781</v>
      </c>
      <c r="K131" s="50">
        <f t="shared" si="247"/>
        <v>4280460</v>
      </c>
      <c r="L131" s="54">
        <f>G131/K131</f>
        <v>0.83330646706195133</v>
      </c>
      <c r="M131" s="43" t="s">
        <v>55</v>
      </c>
      <c r="N131">
        <f>(1/K135)*((AC130*(1-AC130))/((1-AC131)*(1-AC131)))+((2*(1-AC130))*(2*AC130*AC131-AC132))/((1-AC131)*(1-AC131)*(1-AC131))+(((1-AC130)*(1-AC130))*(AC133-4*(AC131*AC131)))/((1-AC131)*(1-AC131)*(1-AC131)*(1-AC131))</f>
        <v>-0.21500145461962911</v>
      </c>
      <c r="P131" s="91"/>
      <c r="Q131" s="16" t="s">
        <v>10</v>
      </c>
      <c r="R131" s="60">
        <f t="shared" si="248"/>
        <v>3.7914599253317709E-3</v>
      </c>
      <c r="S131" s="60">
        <f t="shared" si="233"/>
        <v>5.0386698535763684E-3</v>
      </c>
      <c r="T131" s="60">
        <f t="shared" si="234"/>
        <v>2.5147576278606039E-2</v>
      </c>
      <c r="U131" s="60">
        <f t="shared" si="235"/>
        <v>1.1150300187586032E-2</v>
      </c>
      <c r="V131" s="59">
        <f t="shared" si="236"/>
        <v>0.37106653977839216</v>
      </c>
      <c r="W131" s="60">
        <f t="shared" si="237"/>
        <v>2.4485532406444171E-2</v>
      </c>
      <c r="X131" s="60">
        <f t="shared" si="238"/>
        <v>3.180494548020859E-3</v>
      </c>
      <c r="Y131" s="60">
        <f t="shared" si="239"/>
        <v>1.4336308300224203E-3</v>
      </c>
      <c r="Z131" s="58">
        <f t="shared" si="249"/>
        <v>0.44529420380797985</v>
      </c>
      <c r="AB131" s="42" t="s">
        <v>45</v>
      </c>
      <c r="AC131" s="44">
        <f>(1/(K135*K135))*N128</f>
        <v>0.27858584714720647</v>
      </c>
      <c r="AE131" s="7">
        <f t="shared" si="250"/>
        <v>5213994</v>
      </c>
      <c r="AF131" s="7">
        <f t="shared" si="251"/>
        <v>4387945</v>
      </c>
      <c r="AG131" s="7">
        <f t="shared" si="252"/>
        <v>6196835</v>
      </c>
      <c r="AH131" s="7">
        <f t="shared" si="253"/>
        <v>5470738</v>
      </c>
      <c r="AI131" s="7">
        <f t="shared" si="254"/>
        <v>8537789</v>
      </c>
      <c r="AJ131" s="7">
        <f t="shared" si="255"/>
        <v>5089588</v>
      </c>
      <c r="AK131" s="7">
        <f t="shared" si="256"/>
        <v>4366134</v>
      </c>
      <c r="AL131" s="7">
        <f t="shared" si="257"/>
        <v>4593313</v>
      </c>
      <c r="AM131" s="7">
        <f t="shared" si="258"/>
        <v>43856336</v>
      </c>
      <c r="AO131" s="48">
        <f t="shared" si="259"/>
        <v>9.90811240663984E+17</v>
      </c>
      <c r="AP131" s="48">
        <f t="shared" si="240"/>
        <v>9.325704601807159E+17</v>
      </c>
      <c r="AQ131" s="48">
        <f t="shared" si="241"/>
        <v>9.2828086897038848E+18</v>
      </c>
      <c r="AR131" s="48">
        <f t="shared" si="242"/>
        <v>3.2079071775816023E+18</v>
      </c>
      <c r="AS131" s="48">
        <f t="shared" si="243"/>
        <v>2.6000759277772885E+20</v>
      </c>
      <c r="AT131" s="48">
        <f t="shared" si="244"/>
        <v>6.0970282614194555E+18</v>
      </c>
      <c r="AU131" s="48">
        <f t="shared" si="245"/>
        <v>5.8281695443739277E+17</v>
      </c>
      <c r="AV131" s="48">
        <f t="shared" si="246"/>
        <v>2.9075876359836877E+17</v>
      </c>
    </row>
    <row r="132" spans="1:48" x14ac:dyDescent="0.35">
      <c r="A132" s="91"/>
      <c r="B132" s="15" t="s">
        <v>13</v>
      </c>
      <c r="C132" s="50">
        <v>3451</v>
      </c>
      <c r="D132" s="50">
        <v>892</v>
      </c>
      <c r="E132" s="50">
        <v>44300</v>
      </c>
      <c r="F132" s="50">
        <v>35597</v>
      </c>
      <c r="G132" s="50">
        <v>99128</v>
      </c>
      <c r="H132" s="49">
        <v>598537</v>
      </c>
      <c r="I132" s="50">
        <v>3552</v>
      </c>
      <c r="J132" s="50">
        <v>3352</v>
      </c>
      <c r="K132" s="50">
        <f t="shared" si="247"/>
        <v>788809</v>
      </c>
      <c r="L132" s="54">
        <f>H132/K132</f>
        <v>0.75878571365184733</v>
      </c>
      <c r="N132">
        <f>N131*-1</f>
        <v>0.21500145461962911</v>
      </c>
      <c r="P132" s="91"/>
      <c r="Q132" s="15" t="s">
        <v>13</v>
      </c>
      <c r="R132" s="60">
        <f t="shared" si="248"/>
        <v>3.5900587725182302E-4</v>
      </c>
      <c r="S132" s="60">
        <f t="shared" si="233"/>
        <v>9.2794332804585952E-5</v>
      </c>
      <c r="T132" s="60">
        <f t="shared" si="234"/>
        <v>4.608507783904885E-3</v>
      </c>
      <c r="U132" s="60">
        <f t="shared" si="235"/>
        <v>3.7031388619336841E-3</v>
      </c>
      <c r="V132" s="60">
        <f t="shared" si="236"/>
        <v>1.031223836575448E-2</v>
      </c>
      <c r="W132" s="59">
        <f t="shared" si="237"/>
        <v>6.2265517459482583E-2</v>
      </c>
      <c r="X132" s="60">
        <f t="shared" si="238"/>
        <v>3.6951285888104182E-4</v>
      </c>
      <c r="Y132" s="60">
        <f t="shared" si="239"/>
        <v>3.4870695466476695E-4</v>
      </c>
      <c r="Z132" s="58">
        <f t="shared" si="249"/>
        <v>8.2059422494677847E-2</v>
      </c>
      <c r="AB132" s="42" t="s">
        <v>46</v>
      </c>
      <c r="AC132">
        <f>(1/(K135*K135))*((C127*(C135+K127))+(D128*(D135+K128))+(E129*(E135+K129))+(F130*(F135+K130))+(G131*(G135+K131))+(H132*(H135+K132))+(I133*(I135+K133))+(J134*(J135+K134)))</f>
        <v>0.41898808941140914</v>
      </c>
      <c r="AE132" s="7">
        <f t="shared" si="250"/>
        <v>1722343</v>
      </c>
      <c r="AF132" s="7">
        <f t="shared" si="251"/>
        <v>896294</v>
      </c>
      <c r="AG132" s="7">
        <f t="shared" si="252"/>
        <v>2705184</v>
      </c>
      <c r="AH132" s="7">
        <f t="shared" si="253"/>
        <v>1979087</v>
      </c>
      <c r="AI132" s="7">
        <f t="shared" si="254"/>
        <v>5046138</v>
      </c>
      <c r="AJ132" s="7">
        <f t="shared" si="255"/>
        <v>1597937</v>
      </c>
      <c r="AK132" s="7">
        <f t="shared" si="256"/>
        <v>874483</v>
      </c>
      <c r="AL132" s="7">
        <f t="shared" si="257"/>
        <v>1101662</v>
      </c>
      <c r="AM132" s="7">
        <f t="shared" si="258"/>
        <v>15923128</v>
      </c>
      <c r="AO132" s="48">
        <f t="shared" si="259"/>
        <v>1.02372721286987E+16</v>
      </c>
      <c r="AP132" s="48">
        <f t="shared" si="240"/>
        <v>716581897516912</v>
      </c>
      <c r="AQ132" s="48">
        <f t="shared" si="241"/>
        <v>3.241883069918208E+17</v>
      </c>
      <c r="AR132" s="48">
        <f t="shared" si="242"/>
        <v>1.394258082309957E+17</v>
      </c>
      <c r="AS132" s="48">
        <f t="shared" si="243"/>
        <v>2.5241466919048817E+18</v>
      </c>
      <c r="AT132" s="48">
        <f t="shared" si="244"/>
        <v>1.5283059654957174E+18</v>
      </c>
      <c r="AU132" s="48">
        <f t="shared" si="245"/>
        <v>2716287277410528</v>
      </c>
      <c r="AV132" s="48">
        <f t="shared" si="246"/>
        <v>4068185511841888</v>
      </c>
    </row>
    <row r="133" spans="1:48" x14ac:dyDescent="0.35">
      <c r="A133" s="91"/>
      <c r="B133" s="16" t="s">
        <v>1</v>
      </c>
      <c r="C133" s="50">
        <v>1890</v>
      </c>
      <c r="D133" s="50">
        <v>899</v>
      </c>
      <c r="E133" s="50">
        <v>10727</v>
      </c>
      <c r="F133" s="50">
        <v>3725</v>
      </c>
      <c r="G133" s="50">
        <v>26126</v>
      </c>
      <c r="H133" s="50">
        <v>3846</v>
      </c>
      <c r="I133" s="49">
        <v>30399</v>
      </c>
      <c r="J133" s="50">
        <v>2695</v>
      </c>
      <c r="K133" s="50">
        <f t="shared" si="247"/>
        <v>80307</v>
      </c>
      <c r="L133" s="54">
        <f>I133/K133</f>
        <v>0.37853487242706113</v>
      </c>
      <c r="M133" s="43" t="s">
        <v>57</v>
      </c>
      <c r="N133">
        <f>SQRT(N132)</f>
        <v>0.46368249332881772</v>
      </c>
      <c r="P133" s="91"/>
      <c r="Q133" s="16" t="s">
        <v>1</v>
      </c>
      <c r="R133" s="60">
        <f t="shared" si="248"/>
        <v>1.9661579484379761E-4</v>
      </c>
      <c r="S133" s="60">
        <f t="shared" si="233"/>
        <v>9.352253945215557E-5</v>
      </c>
      <c r="T133" s="60">
        <f t="shared" si="234"/>
        <v>1.1159246726399031E-3</v>
      </c>
      <c r="U133" s="60">
        <f t="shared" si="235"/>
        <v>3.8750996602811961E-4</v>
      </c>
      <c r="V133" s="60">
        <f t="shared" si="236"/>
        <v>2.7178752677719871E-3</v>
      </c>
      <c r="W133" s="60">
        <f t="shared" si="237"/>
        <v>4.0009753807896591E-4</v>
      </c>
      <c r="X133" s="59">
        <f t="shared" si="238"/>
        <v>3.1623934113527001E-3</v>
      </c>
      <c r="Y133" s="60">
        <f t="shared" si="239"/>
        <v>2.8035955931430395E-4</v>
      </c>
      <c r="Z133" s="58">
        <f t="shared" si="249"/>
        <v>8.3542987494819327E-3</v>
      </c>
      <c r="AB133" s="42" t="s">
        <v>47</v>
      </c>
      <c r="AC133" s="45">
        <f>(1/(K135*K135*K135))*AO127</f>
        <v>2.5492486183979492E-3</v>
      </c>
      <c r="AE133" s="7">
        <f t="shared" si="250"/>
        <v>1013841</v>
      </c>
      <c r="AF133" s="7">
        <f t="shared" si="251"/>
        <v>187792</v>
      </c>
      <c r="AG133" s="7">
        <f t="shared" si="252"/>
        <v>1996682</v>
      </c>
      <c r="AH133" s="7">
        <f t="shared" si="253"/>
        <v>1270585</v>
      </c>
      <c r="AI133" s="7">
        <f t="shared" si="254"/>
        <v>4337636</v>
      </c>
      <c r="AJ133" s="7">
        <f t="shared" si="255"/>
        <v>889435</v>
      </c>
      <c r="AK133" s="7">
        <f t="shared" si="256"/>
        <v>165981</v>
      </c>
      <c r="AL133" s="7">
        <f t="shared" si="257"/>
        <v>393160</v>
      </c>
      <c r="AM133" s="7">
        <f t="shared" si="258"/>
        <v>10255112</v>
      </c>
      <c r="AO133" s="48">
        <f t="shared" si="259"/>
        <v>1942681053501090</v>
      </c>
      <c r="AP133" s="48">
        <f t="shared" si="240"/>
        <v>31703985902336</v>
      </c>
      <c r="AQ133" s="48">
        <f t="shared" si="241"/>
        <v>4.2765749350873152E+16</v>
      </c>
      <c r="AR133" s="48">
        <f t="shared" si="242"/>
        <v>6013588752288125</v>
      </c>
      <c r="AS133" s="48">
        <f t="shared" si="243"/>
        <v>4.9156293862552653E+17</v>
      </c>
      <c r="AT133" s="48">
        <f t="shared" si="244"/>
        <v>3042549905539350</v>
      </c>
      <c r="AU133" s="48">
        <f t="shared" si="245"/>
        <v>837483098082039</v>
      </c>
      <c r="AV133" s="48">
        <f t="shared" si="246"/>
        <v>416579047192000</v>
      </c>
    </row>
    <row r="134" spans="1:48" x14ac:dyDescent="0.35">
      <c r="A134" s="91"/>
      <c r="B134" s="16" t="s">
        <v>2</v>
      </c>
      <c r="C134" s="50">
        <v>38</v>
      </c>
      <c r="D134" s="51">
        <v>0</v>
      </c>
      <c r="E134" s="50">
        <v>268650</v>
      </c>
      <c r="F134" s="50">
        <v>2462</v>
      </c>
      <c r="G134" s="50">
        <v>4187</v>
      </c>
      <c r="H134" s="50">
        <v>3253</v>
      </c>
      <c r="I134" s="50">
        <v>3386</v>
      </c>
      <c r="J134" s="49">
        <v>125606</v>
      </c>
      <c r="K134" s="50">
        <f t="shared" si="247"/>
        <v>407582</v>
      </c>
      <c r="L134" s="54">
        <f>J134/K134</f>
        <v>0.30817356998100998</v>
      </c>
      <c r="P134" s="91"/>
      <c r="Q134" s="16" t="s">
        <v>2</v>
      </c>
      <c r="R134" s="60">
        <f t="shared" si="248"/>
        <v>3.9531218010922267E-6</v>
      </c>
      <c r="S134" s="60">
        <f t="shared" si="233"/>
        <v>0</v>
      </c>
      <c r="T134" s="60">
        <f t="shared" si="234"/>
        <v>2.7947530838511231E-2</v>
      </c>
      <c r="U134" s="60">
        <f t="shared" si="235"/>
        <v>2.5612068090234377E-4</v>
      </c>
      <c r="V134" s="60">
        <f t="shared" si="236"/>
        <v>4.3557160476771458E-4</v>
      </c>
      <c r="W134" s="60">
        <f t="shared" si="237"/>
        <v>3.3840803207771088E-4</v>
      </c>
      <c r="X134" s="60">
        <f t="shared" si="238"/>
        <v>3.5224395838153366E-4</v>
      </c>
      <c r="Y134" s="59">
        <f t="shared" si="239"/>
        <v>1.3066732024947111E-2</v>
      </c>
      <c r="Z134" s="58">
        <f>SUM(R134:Y134)</f>
        <v>4.2400560261388734E-2</v>
      </c>
      <c r="AB134" s="42" t="s">
        <v>56</v>
      </c>
      <c r="AC134">
        <f>AC129/N133</f>
        <v>0.23150196309262647</v>
      </c>
      <c r="AE134" s="7">
        <f t="shared" si="250"/>
        <v>1341116</v>
      </c>
      <c r="AF134" s="7">
        <f t="shared" si="251"/>
        <v>515067</v>
      </c>
      <c r="AG134" s="7">
        <f t="shared" si="252"/>
        <v>2323957</v>
      </c>
      <c r="AH134" s="7">
        <f t="shared" si="253"/>
        <v>1597860</v>
      </c>
      <c r="AI134" s="7">
        <f t="shared" si="254"/>
        <v>4664911</v>
      </c>
      <c r="AJ134" s="7">
        <f t="shared" si="255"/>
        <v>1216710</v>
      </c>
      <c r="AK134" s="7">
        <f t="shared" si="256"/>
        <v>493256</v>
      </c>
      <c r="AL134" s="7">
        <f t="shared" si="257"/>
        <v>720435</v>
      </c>
      <c r="AM134" s="7">
        <f t="shared" si="258"/>
        <v>12873312</v>
      </c>
      <c r="AO134" s="48">
        <f t="shared" si="259"/>
        <v>68346500767328</v>
      </c>
      <c r="AP134" s="48">
        <f t="shared" si="240"/>
        <v>0</v>
      </c>
      <c r="AQ134" s="48">
        <f t="shared" si="241"/>
        <v>1.4509185094331338E+18</v>
      </c>
      <c r="AR134" s="48">
        <f t="shared" si="242"/>
        <v>6285871498975200</v>
      </c>
      <c r="AS134" s="48">
        <f t="shared" si="243"/>
        <v>9.1114959348975232E+16</v>
      </c>
      <c r="AT134" s="48">
        <f t="shared" si="244"/>
        <v>4815686627997300</v>
      </c>
      <c r="AU134" s="48">
        <f t="shared" si="245"/>
        <v>823818816480896</v>
      </c>
      <c r="AV134" s="48">
        <f t="shared" si="246"/>
        <v>6.5192853766195352E+16</v>
      </c>
    </row>
    <row r="135" spans="1:48" x14ac:dyDescent="0.35">
      <c r="A135" s="85"/>
      <c r="B135" s="4" t="s">
        <v>32</v>
      </c>
      <c r="C135" s="50">
        <f>SUM(C127:C134)</f>
        <v>978414</v>
      </c>
      <c r="D135" s="50">
        <f t="shared" ref="D135:J135" si="260">SUM(D127:D134)</f>
        <v>141841</v>
      </c>
      <c r="E135" s="50">
        <f t="shared" si="260"/>
        <v>2197070</v>
      </c>
      <c r="F135" s="50">
        <f t="shared" si="260"/>
        <v>541759</v>
      </c>
      <c r="G135" s="50">
        <f t="shared" si="260"/>
        <v>4473876</v>
      </c>
      <c r="H135" s="50">
        <f t="shared" si="260"/>
        <v>1043441</v>
      </c>
      <c r="I135" s="50">
        <f t="shared" si="260"/>
        <v>87292</v>
      </c>
      <c r="J135" s="50">
        <f t="shared" si="260"/>
        <v>149382</v>
      </c>
      <c r="K135" s="52">
        <f>SUM(C135:J135)</f>
        <v>9613075</v>
      </c>
      <c r="L135" s="53"/>
      <c r="P135" s="85"/>
      <c r="Q135" s="4" t="s">
        <v>32</v>
      </c>
      <c r="R135" s="58">
        <f>SUM(R127:R134)</f>
        <v>0.10178393983931186</v>
      </c>
      <c r="S135" s="58">
        <f t="shared" ref="S135:Z135" si="261">SUM(S127:S134)</f>
        <v>1.4755651299703224E-2</v>
      </c>
      <c r="T135" s="58">
        <f t="shared" si="261"/>
        <v>0.22856013988225524</v>
      </c>
      <c r="U135" s="58">
        <f t="shared" si="261"/>
        <v>5.6358929311524315E-2</v>
      </c>
      <c r="V135" s="58">
        <f t="shared" si="261"/>
        <v>0.46541517765745488</v>
      </c>
      <c r="W135" s="58">
        <f t="shared" si="261"/>
        <v>0.10854866750667039</v>
      </c>
      <c r="X135" s="58">
        <f t="shared" si="261"/>
        <v>9.0809449542353336E-3</v>
      </c>
      <c r="Y135" s="58">
        <f t="shared" si="261"/>
        <v>1.554013791817787E-2</v>
      </c>
      <c r="Z135" s="61">
        <f t="shared" si="261"/>
        <v>1.000043588369333</v>
      </c>
      <c r="AM135" s="46"/>
    </row>
    <row r="136" spans="1:48" x14ac:dyDescent="0.35">
      <c r="A136" s="92" t="s">
        <v>35</v>
      </c>
      <c r="B136" s="93"/>
      <c r="C136" s="54">
        <f>C127/C135</f>
        <v>0.71900340755549286</v>
      </c>
      <c r="D136" s="54">
        <f>D128/D135</f>
        <v>0.25866991913480586</v>
      </c>
      <c r="E136" s="54">
        <f>E129/E135</f>
        <v>0.5205610199037809</v>
      </c>
      <c r="F136" s="54">
        <f>F130/F135</f>
        <v>0.33753569391556026</v>
      </c>
      <c r="G136" s="54">
        <f>G131/G135</f>
        <v>0.79728070246023808</v>
      </c>
      <c r="H136" s="54">
        <f>H132/H135</f>
        <v>0.57361844129184114</v>
      </c>
      <c r="I136" s="54">
        <f>I133/I135</f>
        <v>0.34824497090225909</v>
      </c>
      <c r="J136" s="54">
        <f>J134/J135</f>
        <v>0.84083758418015553</v>
      </c>
      <c r="K136" s="53"/>
      <c r="L136" s="53"/>
    </row>
    <row r="137" spans="1:48" ht="18.5" x14ac:dyDescent="0.45">
      <c r="A137" s="25"/>
      <c r="B137" s="26"/>
      <c r="C137" s="17"/>
      <c r="D137" s="17"/>
      <c r="E137" s="17"/>
      <c r="F137" s="17"/>
      <c r="G137" s="17"/>
      <c r="H137" s="17"/>
      <c r="I137" s="17"/>
      <c r="J137" s="17"/>
      <c r="K137" s="17"/>
      <c r="L137" s="36" t="s">
        <v>37</v>
      </c>
      <c r="M137" s="22">
        <f>(C127+D128+E129+F130+G131+H132+I133+J134)/K135</f>
        <v>0.66453470923715874</v>
      </c>
    </row>
    <row r="138" spans="1:48" ht="21" x14ac:dyDescent="0.5">
      <c r="B138" s="23" t="s">
        <v>77</v>
      </c>
    </row>
    <row r="140" spans="1:48" x14ac:dyDescent="0.35">
      <c r="A140" s="84" t="s">
        <v>78</v>
      </c>
      <c r="B140" s="80">
        <v>2014</v>
      </c>
      <c r="C140" s="81"/>
      <c r="D140" s="81"/>
      <c r="E140" s="81"/>
      <c r="F140" s="81"/>
      <c r="G140" s="81"/>
      <c r="H140" s="81"/>
      <c r="I140" s="81"/>
      <c r="J140" s="81"/>
      <c r="K140" s="82"/>
      <c r="L140" s="86" t="s">
        <v>36</v>
      </c>
      <c r="P140" s="87" t="s">
        <v>78</v>
      </c>
      <c r="Q140" s="80">
        <v>2014</v>
      </c>
      <c r="R140" s="81"/>
      <c r="S140" s="81"/>
      <c r="T140" s="81"/>
      <c r="U140" s="81"/>
      <c r="V140" s="81"/>
      <c r="W140" s="81"/>
      <c r="X140" s="81"/>
      <c r="Y140" s="81"/>
      <c r="Z140" s="82"/>
    </row>
    <row r="141" spans="1:48" x14ac:dyDescent="0.35">
      <c r="A141" s="85"/>
      <c r="B141" s="7"/>
      <c r="C141" s="7" t="s">
        <v>8</v>
      </c>
      <c r="D141" s="7" t="s">
        <v>0</v>
      </c>
      <c r="E141" s="7" t="s">
        <v>11</v>
      </c>
      <c r="F141" s="7" t="s">
        <v>3</v>
      </c>
      <c r="G141" s="7" t="s">
        <v>10</v>
      </c>
      <c r="H141" s="7" t="s">
        <v>19</v>
      </c>
      <c r="I141" s="7" t="s">
        <v>20</v>
      </c>
      <c r="J141" s="7" t="s">
        <v>2</v>
      </c>
      <c r="K141" s="47" t="s">
        <v>22</v>
      </c>
      <c r="L141" s="86"/>
      <c r="P141" s="88"/>
      <c r="Q141" s="7"/>
      <c r="R141" s="7" t="s">
        <v>8</v>
      </c>
      <c r="S141" s="7" t="s">
        <v>0</v>
      </c>
      <c r="T141" s="7" t="s">
        <v>11</v>
      </c>
      <c r="U141" s="7" t="s">
        <v>3</v>
      </c>
      <c r="V141" s="7" t="s">
        <v>10</v>
      </c>
      <c r="W141" s="7" t="s">
        <v>19</v>
      </c>
      <c r="X141" s="7" t="s">
        <v>20</v>
      </c>
      <c r="Y141" s="7" t="s">
        <v>2</v>
      </c>
      <c r="Z141" s="47" t="s">
        <v>22</v>
      </c>
      <c r="AE141" s="89" t="s">
        <v>53</v>
      </c>
      <c r="AF141" s="89"/>
      <c r="AG141" s="89"/>
      <c r="AH141" s="89"/>
      <c r="AI141" s="89"/>
      <c r="AJ141" s="89"/>
      <c r="AK141" s="89"/>
      <c r="AL141" s="89"/>
      <c r="AM141" s="89"/>
      <c r="AO141" s="90" t="s">
        <v>54</v>
      </c>
      <c r="AP141" s="90"/>
      <c r="AQ141" s="90"/>
      <c r="AR141" s="90"/>
      <c r="AS141" s="90"/>
      <c r="AT141" s="90"/>
      <c r="AU141" s="90"/>
      <c r="AV141" s="90"/>
    </row>
    <row r="142" spans="1:48" x14ac:dyDescent="0.35">
      <c r="A142" s="84">
        <v>2009</v>
      </c>
      <c r="B142" s="15" t="s">
        <v>8</v>
      </c>
      <c r="C142" s="49">
        <v>694206</v>
      </c>
      <c r="D142" s="50">
        <v>18074</v>
      </c>
      <c r="E142" s="50">
        <v>156263</v>
      </c>
      <c r="F142" s="50">
        <v>25607</v>
      </c>
      <c r="G142" s="50">
        <v>21453</v>
      </c>
      <c r="H142" s="50">
        <v>5166</v>
      </c>
      <c r="I142" s="50">
        <v>3918</v>
      </c>
      <c r="J142" s="50">
        <v>2023</v>
      </c>
      <c r="K142" s="50">
        <f>SUM(C142:J142)</f>
        <v>926710</v>
      </c>
      <c r="L142" s="30">
        <f>C142/K142</f>
        <v>0.74910813523108633</v>
      </c>
      <c r="M142" s="43" t="s">
        <v>49</v>
      </c>
      <c r="N142">
        <f>C142+D143+E144+F145+G146+H147+I148+J149</f>
        <v>6362863</v>
      </c>
      <c r="P142" s="84">
        <v>2009</v>
      </c>
      <c r="Q142" s="58" t="s">
        <v>8</v>
      </c>
      <c r="R142" s="59">
        <f>C142/$K$24</f>
        <v>7.2217917711816584E-2</v>
      </c>
      <c r="S142" s="60">
        <f t="shared" ref="S142:S149" si="262">D142/$K$24</f>
        <v>1.8802295640247607E-3</v>
      </c>
      <c r="T142" s="60">
        <f t="shared" ref="T142:T149" si="263">E142/$K$24</f>
        <v>1.6255965052738807E-2</v>
      </c>
      <c r="U142" s="60">
        <f t="shared" ref="U142:U149" si="264">F142/$K$24</f>
        <v>2.6638839463307539E-3</v>
      </c>
      <c r="V142" s="60">
        <f t="shared" ref="V142:V149" si="265">G142/$K$24</f>
        <v>2.2317453157587245E-3</v>
      </c>
      <c r="W142" s="60">
        <f t="shared" ref="W142:W149" si="266">H142/$K$24</f>
        <v>5.3741650590638014E-4</v>
      </c>
      <c r="X142" s="60">
        <f t="shared" ref="X142:X149" si="267">I142/$K$24</f>
        <v>4.0758766359682484E-4</v>
      </c>
      <c r="Y142" s="60">
        <f t="shared" ref="Y142:Y149" si="268">J142/$K$24</f>
        <v>2.1045172114762039E-4</v>
      </c>
      <c r="Z142" s="58">
        <f>SUM(R142:Y142)</f>
        <v>9.6405197481320454E-2</v>
      </c>
      <c r="AB142" t="s">
        <v>42</v>
      </c>
      <c r="AC142">
        <f>R142+S143+T144+U145+V146+W147+X148+Y149</f>
        <v>0.661925590596397</v>
      </c>
      <c r="AE142" s="7">
        <f>$C$24+K142</f>
        <v>1860244</v>
      </c>
      <c r="AF142" s="7">
        <f>$D$24+K142</f>
        <v>1034195</v>
      </c>
      <c r="AG142" s="7">
        <f>$E$24+K142</f>
        <v>2843085</v>
      </c>
      <c r="AH142" s="7">
        <f>$F$24+K142</f>
        <v>2116988</v>
      </c>
      <c r="AI142" s="7">
        <f>$G$24+K142</f>
        <v>5184039</v>
      </c>
      <c r="AJ142" s="7">
        <f>$H$24+K142</f>
        <v>1735838</v>
      </c>
      <c r="AK142" s="7">
        <f>$I$24+K142</f>
        <v>1012384</v>
      </c>
      <c r="AL142" s="7">
        <f>$J$24+K142</f>
        <v>1239563</v>
      </c>
      <c r="AM142" s="7">
        <f>SUM(AE142:AL142)</f>
        <v>17026336</v>
      </c>
      <c r="AO142" s="48">
        <f>C142*(AE142*AE142)</f>
        <v>2.4023052358323282E+18</v>
      </c>
      <c r="AP142" s="48">
        <f t="shared" ref="AP142:AP149" si="269">D142*(AF142*AF142)</f>
        <v>1.9331214752503848E+16</v>
      </c>
      <c r="AQ142" s="48">
        <f t="shared" ref="AQ142:AQ149" si="270">E142*(AG142*AG142)</f>
        <v>1.26309450528653E+18</v>
      </c>
      <c r="AR142" s="48">
        <f t="shared" ref="AR142:AR149" si="271">F142*(AH142*AH142)</f>
        <v>1.1476130918623141E+17</v>
      </c>
      <c r="AS142" s="48">
        <f t="shared" ref="AS142:AS149" si="272">G142*(AI142*AI142)</f>
        <v>5.7653350736408602E+17</v>
      </c>
      <c r="AT142" s="48">
        <f t="shared" ref="AT142:AT149" si="273">H142*(AJ142*AJ142)</f>
        <v>1.5565847982552504E+16</v>
      </c>
      <c r="AU142" s="48">
        <f t="shared" ref="AU142:AU149" si="274">I142*(AK142*AK142)</f>
        <v>4015641902020608</v>
      </c>
      <c r="AV142" s="48">
        <f t="shared" ref="AV142:AV149" si="275">J142*(AL142*AL142)</f>
        <v>3108372739850287</v>
      </c>
    </row>
    <row r="143" spans="1:48" x14ac:dyDescent="0.35">
      <c r="A143" s="91"/>
      <c r="B143" s="16" t="s">
        <v>0</v>
      </c>
      <c r="C143" s="50">
        <v>26900</v>
      </c>
      <c r="D143" s="49">
        <v>36702</v>
      </c>
      <c r="E143" s="50">
        <v>17129</v>
      </c>
      <c r="F143" s="50">
        <v>648</v>
      </c>
      <c r="G143" s="50">
        <v>23697</v>
      </c>
      <c r="H143" s="50">
        <v>1518</v>
      </c>
      <c r="I143" s="50">
        <v>882</v>
      </c>
      <c r="J143" s="51">
        <v>0</v>
      </c>
      <c r="K143" s="50">
        <f t="shared" ref="K143:K149" si="276">SUM(C143:J143)</f>
        <v>107476</v>
      </c>
      <c r="L143" s="30">
        <f>D143/K143</f>
        <v>0.34149019315940304</v>
      </c>
      <c r="M143" s="43" t="s">
        <v>51</v>
      </c>
      <c r="N143" s="24">
        <f>C150*K142+D150*K143+E150*K144+F150*K145+G150*K146+H150*K147+I150*K148+J150*K149</f>
        <v>25678583973455</v>
      </c>
      <c r="P143" s="91"/>
      <c r="Q143" s="58" t="s">
        <v>0</v>
      </c>
      <c r="R143" s="60">
        <f t="shared" ref="R143:R149" si="277">C143/$K$24</f>
        <v>2.798394117088971E-3</v>
      </c>
      <c r="S143" s="59">
        <f t="shared" si="262"/>
        <v>3.8180914827286028E-3</v>
      </c>
      <c r="T143" s="60">
        <f t="shared" si="263"/>
        <v>1.781921666602862E-3</v>
      </c>
      <c r="U143" s="60">
        <f t="shared" si="264"/>
        <v>6.7411129660730607E-5</v>
      </c>
      <c r="V143" s="60">
        <f t="shared" si="265"/>
        <v>2.4651875610653289E-3</v>
      </c>
      <c r="W143" s="60">
        <f t="shared" si="266"/>
        <v>1.5791681300152631E-4</v>
      </c>
      <c r="X143" s="60">
        <f t="shared" si="267"/>
        <v>9.1754037593772214E-5</v>
      </c>
      <c r="Y143" s="60">
        <f t="shared" si="268"/>
        <v>0</v>
      </c>
      <c r="Z143" s="58">
        <f t="shared" ref="Z143:Z148" si="278">SUM(R143:Y143)</f>
        <v>1.1180676807741794E-2</v>
      </c>
      <c r="AB143" t="s">
        <v>43</v>
      </c>
      <c r="AC143">
        <f>R150*Z142+S150*Z143+T150*Z144+U150*Z145+V150*Z146+W150*Z147+X150*Z148+Y150*Z149</f>
        <v>0.27789726302557577</v>
      </c>
      <c r="AE143" s="7">
        <f t="shared" ref="AE143:AE149" si="279">$C$24+K143</f>
        <v>1041010</v>
      </c>
      <c r="AF143" s="7">
        <f t="shared" ref="AF143:AF149" si="280">$D$24+K143</f>
        <v>214961</v>
      </c>
      <c r="AG143" s="7">
        <f t="shared" ref="AG143:AG149" si="281">$E$24+K143</f>
        <v>2023851</v>
      </c>
      <c r="AH143" s="7">
        <f t="shared" ref="AH143:AH149" si="282">$F$24+K143</f>
        <v>1297754</v>
      </c>
      <c r="AI143" s="7">
        <f t="shared" ref="AI143:AI149" si="283">$G$24+K143</f>
        <v>4364805</v>
      </c>
      <c r="AJ143" s="7">
        <f t="shared" ref="AJ143:AJ149" si="284">$H$24+K143</f>
        <v>916604</v>
      </c>
      <c r="AK143" s="7">
        <f t="shared" ref="AK143:AK149" si="285">$I$24+K143</f>
        <v>193150</v>
      </c>
      <c r="AL143" s="7">
        <f t="shared" ref="AL143:AL149" si="286">$J$24+K143</f>
        <v>420329</v>
      </c>
      <c r="AM143" s="7">
        <f t="shared" ref="AM143:AM149" si="287">SUM(AE143:AL143)</f>
        <v>10472464</v>
      </c>
      <c r="AO143" s="48">
        <f t="shared" ref="AO143:AO149" si="288">C143*(AE143*AE143)</f>
        <v>2.915157896069E+16</v>
      </c>
      <c r="AP143" s="48">
        <f t="shared" si="269"/>
        <v>1695934513283742</v>
      </c>
      <c r="AQ143" s="48">
        <f t="shared" si="270"/>
        <v>7.0159919293672928E+16</v>
      </c>
      <c r="AR143" s="48">
        <f t="shared" si="271"/>
        <v>1091339208046368</v>
      </c>
      <c r="AS143" s="48">
        <f t="shared" si="272"/>
        <v>4.5146393313812845E+17</v>
      </c>
      <c r="AT143" s="48">
        <f t="shared" si="273"/>
        <v>1275367271294688</v>
      </c>
      <c r="AU143" s="48">
        <f t="shared" si="274"/>
        <v>32904705645000</v>
      </c>
      <c r="AV143" s="48">
        <f t="shared" si="275"/>
        <v>0</v>
      </c>
    </row>
    <row r="144" spans="1:48" x14ac:dyDescent="0.35">
      <c r="A144" s="91"/>
      <c r="B144" s="16" t="s">
        <v>11</v>
      </c>
      <c r="C144" s="50">
        <v>66889</v>
      </c>
      <c r="D144" s="50">
        <v>1910</v>
      </c>
      <c r="E144" s="49">
        <v>1139637</v>
      </c>
      <c r="F144" s="50">
        <v>182370</v>
      </c>
      <c r="G144" s="65">
        <v>388595</v>
      </c>
      <c r="H144" s="50">
        <v>128255</v>
      </c>
      <c r="I144" s="50">
        <v>7953</v>
      </c>
      <c r="J144" s="50">
        <v>242</v>
      </c>
      <c r="K144" s="50">
        <f t="shared" si="276"/>
        <v>1915851</v>
      </c>
      <c r="L144" s="30">
        <f>E144/K144</f>
        <v>0.59484636331322216</v>
      </c>
      <c r="P144" s="91"/>
      <c r="Q144" s="58" t="s">
        <v>11</v>
      </c>
      <c r="R144" s="60">
        <f t="shared" si="277"/>
        <v>6.9584306356120515E-3</v>
      </c>
      <c r="S144" s="60">
        <f t="shared" si="262"/>
        <v>1.9869638526542508E-4</v>
      </c>
      <c r="T144" s="59">
        <f t="shared" si="263"/>
        <v>0.11855589131661426</v>
      </c>
      <c r="U144" s="60">
        <f t="shared" si="264"/>
        <v>1.8971863759610248E-2</v>
      </c>
      <c r="V144" s="60">
        <f t="shared" si="265"/>
        <v>4.0425351744616679E-2</v>
      </c>
      <c r="W144" s="60">
        <f t="shared" si="266"/>
        <v>1.3342306226291673E-2</v>
      </c>
      <c r="X144" s="60">
        <f t="shared" si="267"/>
        <v>8.2734678116017047E-4</v>
      </c>
      <c r="Y144" s="60">
        <f t="shared" si="268"/>
        <v>2.5175144101692603E-5</v>
      </c>
      <c r="Z144" s="58">
        <f t="shared" si="278"/>
        <v>0.19930506199327219</v>
      </c>
      <c r="AB144" t="s">
        <v>44</v>
      </c>
      <c r="AC144">
        <f>(AC142-AC143)/1-AC143</f>
        <v>0.10613106454524546</v>
      </c>
      <c r="AE144" s="7">
        <f t="shared" si="279"/>
        <v>2849385</v>
      </c>
      <c r="AF144" s="7">
        <f t="shared" si="280"/>
        <v>2023336</v>
      </c>
      <c r="AG144" s="7">
        <f t="shared" si="281"/>
        <v>3832226</v>
      </c>
      <c r="AH144" s="7">
        <f t="shared" si="282"/>
        <v>3106129</v>
      </c>
      <c r="AI144" s="7">
        <f t="shared" si="283"/>
        <v>6173180</v>
      </c>
      <c r="AJ144" s="7">
        <f t="shared" si="284"/>
        <v>2724979</v>
      </c>
      <c r="AK144" s="7">
        <f t="shared" si="285"/>
        <v>2001525</v>
      </c>
      <c r="AL144" s="7">
        <f t="shared" si="286"/>
        <v>2228704</v>
      </c>
      <c r="AM144" s="7">
        <f t="shared" si="287"/>
        <v>24939464</v>
      </c>
      <c r="AO144" s="48">
        <f t="shared" si="288"/>
        <v>5.43071448409592E+17</v>
      </c>
      <c r="AP144" s="48">
        <f t="shared" si="269"/>
        <v>7819327166591360</v>
      </c>
      <c r="AQ144" s="48">
        <f t="shared" si="270"/>
        <v>1.6736658969116867E+19</v>
      </c>
      <c r="AR144" s="48">
        <f t="shared" si="271"/>
        <v>1.7595125741895793E+18</v>
      </c>
      <c r="AS144" s="48">
        <f t="shared" si="272"/>
        <v>1.4808637059242078E+19</v>
      </c>
      <c r="AT144" s="48">
        <f t="shared" si="273"/>
        <v>9.523588556468105E+17</v>
      </c>
      <c r="AU144" s="48">
        <f t="shared" si="274"/>
        <v>3.1860531795695624E+16</v>
      </c>
      <c r="AV144" s="48">
        <f t="shared" si="275"/>
        <v>1202043407747072</v>
      </c>
    </row>
    <row r="145" spans="1:48" x14ac:dyDescent="0.35">
      <c r="A145" s="91"/>
      <c r="B145" s="16" t="s">
        <v>3</v>
      </c>
      <c r="C145" s="50">
        <v>145309</v>
      </c>
      <c r="D145" s="50">
        <v>34848</v>
      </c>
      <c r="E145" s="50">
        <v>390357</v>
      </c>
      <c r="F145" s="49">
        <v>184674</v>
      </c>
      <c r="G145" s="50">
        <v>346521</v>
      </c>
      <c r="H145" s="50">
        <v>75965</v>
      </c>
      <c r="I145" s="50">
        <v>8070</v>
      </c>
      <c r="J145" s="50">
        <v>2492</v>
      </c>
      <c r="K145" s="50">
        <f t="shared" si="276"/>
        <v>1188236</v>
      </c>
      <c r="L145" s="30">
        <f>F145/K145</f>
        <v>0.15541862054339373</v>
      </c>
      <c r="M145" s="43" t="s">
        <v>52</v>
      </c>
      <c r="N145">
        <f>((C142*(C150+K142))+(D143*(D150+K143))+(E144*(E150+K144))+(F145*(F150+K145))+(G146*(G150+K146))+(H147*(H150+K147))+(I148*(I150+K148))+(J149*(J150+K149)))</f>
        <v>38556832694211</v>
      </c>
      <c r="P145" s="91"/>
      <c r="Q145" s="58" t="s">
        <v>3</v>
      </c>
      <c r="R145" s="60">
        <f t="shared" si="277"/>
        <v>1.511642567881343E-2</v>
      </c>
      <c r="S145" s="60">
        <f t="shared" si="262"/>
        <v>3.6252207506437348E-3</v>
      </c>
      <c r="T145" s="60">
        <f t="shared" si="263"/>
        <v>4.060865176076206E-2</v>
      </c>
      <c r="U145" s="59">
        <f t="shared" si="264"/>
        <v>1.9211547776181732E-2</v>
      </c>
      <c r="V145" s="60">
        <f t="shared" si="265"/>
        <v>3.6048413674638936E-2</v>
      </c>
      <c r="W145" s="60">
        <f t="shared" si="266"/>
        <v>7.902602568946605E-3</v>
      </c>
      <c r="X145" s="60">
        <f t="shared" si="267"/>
        <v>8.3951823512669126E-4</v>
      </c>
      <c r="Y145" s="60">
        <f t="shared" si="268"/>
        <v>2.5924156653478497E-4</v>
      </c>
      <c r="Z145" s="58">
        <f t="shared" si="278"/>
        <v>0.12361162201164796</v>
      </c>
      <c r="AB145" s="42" t="s">
        <v>48</v>
      </c>
      <c r="AC145">
        <f>1/K150*(C142+D143+E144+F145+G146+H147+I148+J149)</f>
        <v>0.66335766079393621</v>
      </c>
      <c r="AE145" s="7">
        <f t="shared" si="279"/>
        <v>2121770</v>
      </c>
      <c r="AF145" s="7">
        <f t="shared" si="280"/>
        <v>1295721</v>
      </c>
      <c r="AG145" s="7">
        <f t="shared" si="281"/>
        <v>3104611</v>
      </c>
      <c r="AH145" s="7">
        <f t="shared" si="282"/>
        <v>2378514</v>
      </c>
      <c r="AI145" s="7">
        <f t="shared" si="283"/>
        <v>5445565</v>
      </c>
      <c r="AJ145" s="7">
        <f t="shared" si="284"/>
        <v>1997364</v>
      </c>
      <c r="AK145" s="7">
        <f t="shared" si="285"/>
        <v>1273910</v>
      </c>
      <c r="AL145" s="7">
        <f t="shared" si="286"/>
        <v>1501089</v>
      </c>
      <c r="AM145" s="7">
        <f t="shared" si="287"/>
        <v>19118544</v>
      </c>
      <c r="AO145" s="48">
        <f t="shared" si="288"/>
        <v>6.5416773982176614E+17</v>
      </c>
      <c r="AP145" s="48">
        <f t="shared" si="269"/>
        <v>5.8506060122139168E+16</v>
      </c>
      <c r="AQ145" s="48">
        <f t="shared" si="270"/>
        <v>3.7624986734928814E+18</v>
      </c>
      <c r="AR145" s="48">
        <f t="shared" si="271"/>
        <v>1.0447615477117481E+18</v>
      </c>
      <c r="AS145" s="48">
        <f t="shared" si="272"/>
        <v>1.0275795473378015E+19</v>
      </c>
      <c r="AT145" s="48">
        <f t="shared" si="273"/>
        <v>3.0305955288249862E+17</v>
      </c>
      <c r="AU145" s="48">
        <f t="shared" si="274"/>
        <v>1.3096372772967E+16</v>
      </c>
      <c r="AV145" s="48">
        <f t="shared" si="275"/>
        <v>5615144319315132</v>
      </c>
    </row>
    <row r="146" spans="1:48" x14ac:dyDescent="0.35">
      <c r="A146" s="91"/>
      <c r="B146" s="16" t="s">
        <v>10</v>
      </c>
      <c r="C146" s="50">
        <v>36647</v>
      </c>
      <c r="D146" s="50">
        <v>48292</v>
      </c>
      <c r="E146" s="50">
        <v>240785</v>
      </c>
      <c r="F146" s="50">
        <v>107071</v>
      </c>
      <c r="G146" s="49">
        <v>3557593</v>
      </c>
      <c r="H146" s="50">
        <v>219184</v>
      </c>
      <c r="I146" s="50">
        <v>31175</v>
      </c>
      <c r="J146" s="50">
        <v>13067</v>
      </c>
      <c r="K146" s="50">
        <f t="shared" si="276"/>
        <v>4253814</v>
      </c>
      <c r="L146" s="30">
        <f>G146/K146</f>
        <v>0.8363301733456141</v>
      </c>
      <c r="M146" s="43" t="s">
        <v>55</v>
      </c>
      <c r="N146">
        <f>(1/K150)*((AC145*(1-AC145))/((1-AC146)*(1-AC146)))+((2*(1-AC145))*(2*AC145*AC146-AC147))/((1-AC146)*(1-AC146)*(1-AC146))+(((1-AC145)*(1-AC145))*(AC148-4*(AC146*AC146)))/((1-AC146)*(1-AC146)*(1-AC146)*(1-AC146))</f>
        <v>-0.21727840380751906</v>
      </c>
      <c r="P146" s="91"/>
      <c r="Q146" s="58" t="s">
        <v>10</v>
      </c>
      <c r="R146" s="60">
        <f t="shared" si="277"/>
        <v>3.8123698590691274E-3</v>
      </c>
      <c r="S146" s="60">
        <f t="shared" si="262"/>
        <v>5.0237936320617323E-3</v>
      </c>
      <c r="T146" s="60">
        <f t="shared" si="263"/>
        <v>2.5048748233578732E-2</v>
      </c>
      <c r="U146" s="60">
        <f t="shared" si="264"/>
        <v>1.1138544851703838E-2</v>
      </c>
      <c r="V146" s="59">
        <f t="shared" si="265"/>
        <v>0.37009469599244993</v>
      </c>
      <c r="W146" s="60">
        <f t="shared" si="266"/>
        <v>2.2801606548699963E-2</v>
      </c>
      <c r="X146" s="60">
        <f t="shared" si="267"/>
        <v>3.2431203197118464E-3</v>
      </c>
      <c r="Y146" s="60">
        <f t="shared" si="268"/>
        <v>1.3593537519703191E-3</v>
      </c>
      <c r="Z146" s="58">
        <f t="shared" si="278"/>
        <v>0.4425222331892455</v>
      </c>
      <c r="AB146" s="42" t="s">
        <v>45</v>
      </c>
      <c r="AC146" s="44">
        <f>(1/(K150*K150))*N143</f>
        <v>0.27910102034987833</v>
      </c>
      <c r="AE146" s="7">
        <f t="shared" si="279"/>
        <v>5187348</v>
      </c>
      <c r="AF146" s="7">
        <f t="shared" si="280"/>
        <v>4361299</v>
      </c>
      <c r="AG146" s="7">
        <f t="shared" si="281"/>
        <v>6170189</v>
      </c>
      <c r="AH146" s="7">
        <f t="shared" si="282"/>
        <v>5444092</v>
      </c>
      <c r="AI146" s="7">
        <f t="shared" si="283"/>
        <v>8511143</v>
      </c>
      <c r="AJ146" s="7">
        <f t="shared" si="284"/>
        <v>5062942</v>
      </c>
      <c r="AK146" s="7">
        <f t="shared" si="285"/>
        <v>4339488</v>
      </c>
      <c r="AL146" s="7">
        <f t="shared" si="286"/>
        <v>4566667</v>
      </c>
      <c r="AM146" s="7">
        <f t="shared" si="287"/>
        <v>43643168</v>
      </c>
      <c r="AO146" s="48">
        <f t="shared" si="288"/>
        <v>9.861187046214423E+17</v>
      </c>
      <c r="AP146" s="48">
        <f t="shared" si="269"/>
        <v>9.1855870169372915E+17</v>
      </c>
      <c r="AQ146" s="48">
        <f t="shared" si="270"/>
        <v>9.1669816683251814E+18</v>
      </c>
      <c r="AR146" s="48">
        <f t="shared" si="271"/>
        <v>3.173385042154665E+18</v>
      </c>
      <c r="AS146" s="48">
        <f t="shared" si="272"/>
        <v>2.5771045438327279E+20</v>
      </c>
      <c r="AT146" s="48">
        <f t="shared" si="273"/>
        <v>5.6184271335166628E+18</v>
      </c>
      <c r="AU146" s="48">
        <f t="shared" si="274"/>
        <v>5.870612914843392E+17</v>
      </c>
      <c r="AV146" s="48">
        <f t="shared" si="275"/>
        <v>2.7250506533731258E+17</v>
      </c>
    </row>
    <row r="147" spans="1:48" x14ac:dyDescent="0.35">
      <c r="A147" s="91"/>
      <c r="B147" s="15" t="s">
        <v>13</v>
      </c>
      <c r="C147" s="50">
        <v>4089</v>
      </c>
      <c r="D147" s="50">
        <v>910</v>
      </c>
      <c r="E147" s="50">
        <v>47263</v>
      </c>
      <c r="F147" s="50">
        <v>34212</v>
      </c>
      <c r="G147" s="50">
        <v>103214</v>
      </c>
      <c r="H147" s="49">
        <v>607758</v>
      </c>
      <c r="I147" s="50">
        <v>4226</v>
      </c>
      <c r="J147" s="50">
        <v>6768</v>
      </c>
      <c r="K147" s="50">
        <f t="shared" si="276"/>
        <v>808440</v>
      </c>
      <c r="L147" s="30">
        <f>H147/K147</f>
        <v>0.75176636485082382</v>
      </c>
      <c r="N147">
        <f>N146*-1</f>
        <v>0.21727840380751906</v>
      </c>
      <c r="P147" s="91"/>
      <c r="Q147" s="58" t="s">
        <v>13</v>
      </c>
      <c r="R147" s="60">
        <f t="shared" si="277"/>
        <v>4.2537671170173985E-4</v>
      </c>
      <c r="S147" s="60">
        <f t="shared" si="262"/>
        <v>9.46668641840507E-5</v>
      </c>
      <c r="T147" s="60">
        <f t="shared" si="263"/>
        <v>4.9167472548689974E-3</v>
      </c>
      <c r="U147" s="60">
        <f t="shared" si="264"/>
        <v>3.5590579752359805E-3</v>
      </c>
      <c r="V147" s="60">
        <f t="shared" si="265"/>
        <v>1.0737302988892977E-2</v>
      </c>
      <c r="W147" s="59">
        <f t="shared" si="266"/>
        <v>6.3224773673373938E-2</v>
      </c>
      <c r="X147" s="60">
        <f t="shared" si="267"/>
        <v>4.3962875608988814E-4</v>
      </c>
      <c r="Y147" s="60">
        <f t="shared" si="268"/>
        <v>7.0407179867874186E-4</v>
      </c>
      <c r="Z147" s="58">
        <f t="shared" si="278"/>
        <v>8.4101626023026316E-2</v>
      </c>
      <c r="AB147" s="42" t="s">
        <v>46</v>
      </c>
      <c r="AC147">
        <f>(1/(K150*K150))*((C142*(C150+K142))+(D143*(D150+K143))+(E144*(E150+K144))+(F145*(F150+K145))+(G146*(G150+K146))+(H147*(H150+K147))+(I148*(I150+K148))+(J149*(J150+K149)))</f>
        <v>0.41907495201208067</v>
      </c>
      <c r="AE147" s="7">
        <f t="shared" si="279"/>
        <v>1741974</v>
      </c>
      <c r="AF147" s="7">
        <f t="shared" si="280"/>
        <v>915925</v>
      </c>
      <c r="AG147" s="7">
        <f t="shared" si="281"/>
        <v>2724815</v>
      </c>
      <c r="AH147" s="7">
        <f t="shared" si="282"/>
        <v>1998718</v>
      </c>
      <c r="AI147" s="7">
        <f t="shared" si="283"/>
        <v>5065769</v>
      </c>
      <c r="AJ147" s="7">
        <f t="shared" si="284"/>
        <v>1617568</v>
      </c>
      <c r="AK147" s="7">
        <f t="shared" si="285"/>
        <v>894114</v>
      </c>
      <c r="AL147" s="7">
        <f t="shared" si="286"/>
        <v>1121293</v>
      </c>
      <c r="AM147" s="7">
        <f t="shared" si="287"/>
        <v>16080176</v>
      </c>
      <c r="AO147" s="48">
        <f t="shared" si="288"/>
        <v>1.2407961800788164E+16</v>
      </c>
      <c r="AP147" s="48">
        <f t="shared" si="269"/>
        <v>763415931118750</v>
      </c>
      <c r="AQ147" s="48">
        <f t="shared" si="270"/>
        <v>3.5090966307282618E+17</v>
      </c>
      <c r="AR147" s="48">
        <f t="shared" si="271"/>
        <v>1.3667261709224309E+17</v>
      </c>
      <c r="AS147" s="48">
        <f t="shared" si="272"/>
        <v>2.6486792741503145E+18</v>
      </c>
      <c r="AT147" s="48">
        <f t="shared" si="273"/>
        <v>1.590214751302613E+18</v>
      </c>
      <c r="AU147" s="48">
        <f t="shared" si="274"/>
        <v>3378432784953096</v>
      </c>
      <c r="AV147" s="48">
        <f t="shared" si="275"/>
        <v>8509392808834032</v>
      </c>
    </row>
    <row r="148" spans="1:48" x14ac:dyDescent="0.35">
      <c r="A148" s="91"/>
      <c r="B148" s="16" t="s">
        <v>1</v>
      </c>
      <c r="C148" s="50">
        <v>1920</v>
      </c>
      <c r="D148" s="50">
        <v>890</v>
      </c>
      <c r="E148" s="50">
        <v>11426</v>
      </c>
      <c r="F148" s="50">
        <v>3884</v>
      </c>
      <c r="G148" s="50">
        <v>27470</v>
      </c>
      <c r="H148" s="50">
        <v>4056</v>
      </c>
      <c r="I148" s="49">
        <v>26260</v>
      </c>
      <c r="J148" s="65">
        <v>2662</v>
      </c>
      <c r="K148" s="50">
        <f t="shared" si="276"/>
        <v>78568</v>
      </c>
      <c r="L148" s="30">
        <f>I148/K148</f>
        <v>0.33423276652072093</v>
      </c>
      <c r="M148" s="43" t="s">
        <v>57</v>
      </c>
      <c r="N148">
        <f>SQRT(N147)</f>
        <v>0.46613131605537839</v>
      </c>
      <c r="P148" s="91"/>
      <c r="Q148" s="58" t="s">
        <v>1</v>
      </c>
      <c r="R148" s="60">
        <f t="shared" si="277"/>
        <v>1.9973668047623883E-4</v>
      </c>
      <c r="S148" s="60">
        <f t="shared" si="262"/>
        <v>9.258627376242321E-5</v>
      </c>
      <c r="T148" s="60">
        <f t="shared" si="263"/>
        <v>1.1886413078757837E-3</v>
      </c>
      <c r="U148" s="60">
        <f t="shared" si="264"/>
        <v>4.0405065988005813E-4</v>
      </c>
      <c r="V148" s="60">
        <f t="shared" si="265"/>
        <v>2.8576909441053546E-3</v>
      </c>
      <c r="W148" s="60">
        <f t="shared" si="266"/>
        <v>4.2194373750605453E-4</v>
      </c>
      <c r="X148" s="59">
        <f t="shared" si="267"/>
        <v>2.7318152235968913E-3</v>
      </c>
      <c r="Y148" s="60">
        <f t="shared" si="268"/>
        <v>2.7692658511861863E-4</v>
      </c>
      <c r="Z148" s="58">
        <f t="shared" si="278"/>
        <v>8.1733914123214239E-3</v>
      </c>
      <c r="AB148" s="42" t="s">
        <v>47</v>
      </c>
      <c r="AC148" s="45">
        <f>(1/(K150*K150*K150))*AO142</f>
        <v>2.7221604340538059E-3</v>
      </c>
      <c r="AE148" s="7">
        <f t="shared" si="279"/>
        <v>1012102</v>
      </c>
      <c r="AF148" s="7">
        <f t="shared" si="280"/>
        <v>186053</v>
      </c>
      <c r="AG148" s="7">
        <f t="shared" si="281"/>
        <v>1994943</v>
      </c>
      <c r="AH148" s="7">
        <f t="shared" si="282"/>
        <v>1268846</v>
      </c>
      <c r="AI148" s="7">
        <f t="shared" si="283"/>
        <v>4335897</v>
      </c>
      <c r="AJ148" s="7">
        <f t="shared" si="284"/>
        <v>887696</v>
      </c>
      <c r="AK148" s="7">
        <f t="shared" si="285"/>
        <v>164242</v>
      </c>
      <c r="AL148" s="7">
        <f t="shared" si="286"/>
        <v>391421</v>
      </c>
      <c r="AM148" s="7">
        <f t="shared" si="287"/>
        <v>10241200</v>
      </c>
      <c r="AO148" s="48">
        <f t="shared" si="288"/>
        <v>1966752880135680</v>
      </c>
      <c r="AP148" s="48">
        <f t="shared" si="269"/>
        <v>30807989740010</v>
      </c>
      <c r="AQ148" s="48">
        <f t="shared" si="270"/>
        <v>4.5473167071943072E+16</v>
      </c>
      <c r="AR148" s="48">
        <f t="shared" si="271"/>
        <v>6253124146944944</v>
      </c>
      <c r="AS148" s="48">
        <f t="shared" si="272"/>
        <v>5.1643607676790925E+17</v>
      </c>
      <c r="AT148" s="48">
        <f t="shared" si="273"/>
        <v>3196144988215296</v>
      </c>
      <c r="AU148" s="48">
        <f t="shared" si="274"/>
        <v>708374911650640</v>
      </c>
      <c r="AV148" s="48">
        <f t="shared" si="275"/>
        <v>407846082779542</v>
      </c>
    </row>
    <row r="149" spans="1:48" x14ac:dyDescent="0.35">
      <c r="A149" s="91"/>
      <c r="B149" s="16" t="s">
        <v>2</v>
      </c>
      <c r="C149" s="50">
        <v>39</v>
      </c>
      <c r="D149" s="51">
        <v>0</v>
      </c>
      <c r="E149" s="50">
        <v>188286</v>
      </c>
      <c r="F149" s="50">
        <v>906</v>
      </c>
      <c r="G149" s="50">
        <v>4009</v>
      </c>
      <c r="H149" s="50">
        <v>1075</v>
      </c>
      <c r="I149" s="50">
        <v>2461</v>
      </c>
      <c r="J149" s="49">
        <v>116033</v>
      </c>
      <c r="K149" s="50">
        <f t="shared" si="276"/>
        <v>312809</v>
      </c>
      <c r="L149" s="30">
        <f>J149/K149</f>
        <v>0.37093881569903681</v>
      </c>
      <c r="P149" s="91"/>
      <c r="Q149" s="58" t="s">
        <v>2</v>
      </c>
      <c r="R149" s="60">
        <f t="shared" si="277"/>
        <v>4.0571513221736012E-6</v>
      </c>
      <c r="S149" s="60">
        <f t="shared" si="262"/>
        <v>0</v>
      </c>
      <c r="T149" s="60">
        <f t="shared" si="263"/>
        <v>1.9587302406327656E-2</v>
      </c>
      <c r="U149" s="60">
        <f t="shared" si="264"/>
        <v>9.4250746099725202E-5</v>
      </c>
      <c r="V149" s="60">
        <f t="shared" si="265"/>
        <v>4.1705435001522994E-4</v>
      </c>
      <c r="W149" s="60">
        <f t="shared" si="266"/>
        <v>1.1183173516247746E-4</v>
      </c>
      <c r="X149" s="60">
        <f t="shared" si="267"/>
        <v>2.5601665138126237E-4</v>
      </c>
      <c r="Y149" s="59">
        <f t="shared" si="268"/>
        <v>1.2070857419635114E-2</v>
      </c>
      <c r="Z149" s="58">
        <f>SUM(R149:Y149)</f>
        <v>3.2541370459943639E-2</v>
      </c>
      <c r="AB149" s="42" t="s">
        <v>56</v>
      </c>
      <c r="AC149">
        <f>AC144/N148</f>
        <v>0.22768490528243468</v>
      </c>
      <c r="AE149" s="7">
        <f t="shared" si="279"/>
        <v>1246343</v>
      </c>
      <c r="AF149" s="7">
        <f t="shared" si="280"/>
        <v>420294</v>
      </c>
      <c r="AG149" s="7">
        <f t="shared" si="281"/>
        <v>2229184</v>
      </c>
      <c r="AH149" s="7">
        <f t="shared" si="282"/>
        <v>1503087</v>
      </c>
      <c r="AI149" s="7">
        <f t="shared" si="283"/>
        <v>4570138</v>
      </c>
      <c r="AJ149" s="7">
        <f t="shared" si="284"/>
        <v>1121937</v>
      </c>
      <c r="AK149" s="7">
        <f t="shared" si="285"/>
        <v>398483</v>
      </c>
      <c r="AL149" s="7">
        <f t="shared" si="286"/>
        <v>625662</v>
      </c>
      <c r="AM149" s="7">
        <f t="shared" si="287"/>
        <v>12115128</v>
      </c>
      <c r="AO149" s="48">
        <f t="shared" si="288"/>
        <v>60581464072311</v>
      </c>
      <c r="AP149" s="48">
        <f t="shared" si="269"/>
        <v>0</v>
      </c>
      <c r="AQ149" s="48">
        <f t="shared" si="270"/>
        <v>9.3564233423440282E+17</v>
      </c>
      <c r="AR149" s="48">
        <f t="shared" si="271"/>
        <v>2046899099789514</v>
      </c>
      <c r="AS149" s="48">
        <f t="shared" si="272"/>
        <v>8.3732620808227392E+16</v>
      </c>
      <c r="AT149" s="48">
        <f t="shared" si="273"/>
        <v>1353148329366675</v>
      </c>
      <c r="AU149" s="48">
        <f t="shared" si="274"/>
        <v>390778993872229</v>
      </c>
      <c r="AV149" s="48">
        <f t="shared" si="275"/>
        <v>4.5421458783266048E+16</v>
      </c>
    </row>
    <row r="150" spans="1:48" x14ac:dyDescent="0.35">
      <c r="A150" s="85"/>
      <c r="B150" s="4" t="s">
        <v>32</v>
      </c>
      <c r="C150" s="50">
        <f>SUM(C142:C149)</f>
        <v>975999</v>
      </c>
      <c r="D150" s="50">
        <f t="shared" ref="D150:H150" si="289">SUM(D142:D149)</f>
        <v>141626</v>
      </c>
      <c r="E150" s="50">
        <f t="shared" si="289"/>
        <v>2191146</v>
      </c>
      <c r="F150" s="50">
        <f t="shared" si="289"/>
        <v>539372</v>
      </c>
      <c r="G150" s="50">
        <f t="shared" si="289"/>
        <v>4472552</v>
      </c>
      <c r="H150" s="50">
        <f t="shared" si="289"/>
        <v>1042977</v>
      </c>
      <c r="I150" s="50">
        <f>SUM(I142:I149)</f>
        <v>84945</v>
      </c>
      <c r="J150" s="50">
        <f t="shared" ref="J150" si="290">SUM(J142:J149)</f>
        <v>143287</v>
      </c>
      <c r="K150" s="52">
        <f>SUM(C150:J150)</f>
        <v>9591904</v>
      </c>
      <c r="L150" s="35"/>
      <c r="M150" s="18"/>
      <c r="P150" s="85"/>
      <c r="Q150" s="61" t="s">
        <v>32</v>
      </c>
      <c r="R150" s="58">
        <f>SUM(R142:R149)</f>
        <v>0.10153270854590032</v>
      </c>
      <c r="S150" s="58">
        <f t="shared" ref="S150:Z150" si="291">SUM(S142:S149)</f>
        <v>1.4733284952670728E-2</v>
      </c>
      <c r="T150" s="58">
        <f t="shared" si="291"/>
        <v>0.22794386899936914</v>
      </c>
      <c r="U150" s="58">
        <f t="shared" si="291"/>
        <v>5.611061084470307E-2</v>
      </c>
      <c r="V150" s="58">
        <f t="shared" si="291"/>
        <v>0.46527744257154319</v>
      </c>
      <c r="W150" s="58">
        <f t="shared" si="291"/>
        <v>0.10850039780888862</v>
      </c>
      <c r="X150" s="58">
        <f t="shared" si="291"/>
        <v>8.8367876682573475E-3</v>
      </c>
      <c r="Y150" s="58">
        <f t="shared" si="291"/>
        <v>1.4906077987186891E-2</v>
      </c>
      <c r="Z150" s="61">
        <f t="shared" si="291"/>
        <v>0.99784117937851924</v>
      </c>
    </row>
    <row r="151" spans="1:48" x14ac:dyDescent="0.35">
      <c r="A151" s="92" t="s">
        <v>35</v>
      </c>
      <c r="B151" s="93"/>
      <c r="C151" s="30">
        <f>C142/C150</f>
        <v>0.71127736811205744</v>
      </c>
      <c r="D151" s="30">
        <f>D143/D150</f>
        <v>0.2591473317046305</v>
      </c>
      <c r="E151" s="30">
        <f>E144/E150</f>
        <v>0.52011002461725508</v>
      </c>
      <c r="F151" s="30">
        <f>F145/F150</f>
        <v>0.34238707237305605</v>
      </c>
      <c r="G151" s="30">
        <f>G146/G150</f>
        <v>0.79542797937285026</v>
      </c>
      <c r="H151" s="30">
        <f>H147/H150</f>
        <v>0.58271467156035084</v>
      </c>
      <c r="I151" s="30">
        <f>I148/I150</f>
        <v>0.30914120901759962</v>
      </c>
      <c r="J151" s="30">
        <f>J149/J150</f>
        <v>0.80979432886444691</v>
      </c>
      <c r="K151" s="34"/>
      <c r="L151" s="34"/>
    </row>
    <row r="152" spans="1:48" ht="18.5" x14ac:dyDescent="0.45">
      <c r="A152" s="25"/>
      <c r="B152" s="26"/>
      <c r="C152" s="28"/>
      <c r="D152" s="28"/>
      <c r="E152" s="28"/>
      <c r="F152" s="28"/>
      <c r="G152" s="28"/>
      <c r="H152" s="28"/>
      <c r="I152" s="28"/>
      <c r="J152" s="28"/>
      <c r="K152" s="29"/>
      <c r="L152" s="36" t="s">
        <v>37</v>
      </c>
      <c r="M152" s="39">
        <f>(C142+D143+E144+F145+G146+H147+I148+J149)/K150</f>
        <v>0.66335766079393621</v>
      </c>
    </row>
    <row r="153" spans="1:48" ht="21" x14ac:dyDescent="0.5">
      <c r="B153" s="23" t="s">
        <v>79</v>
      </c>
    </row>
    <row r="155" spans="1:48" x14ac:dyDescent="0.35">
      <c r="A155" s="84" t="s">
        <v>80</v>
      </c>
      <c r="B155" s="80">
        <v>2014</v>
      </c>
      <c r="C155" s="81"/>
      <c r="D155" s="81"/>
      <c r="E155" s="81"/>
      <c r="F155" s="81"/>
      <c r="G155" s="81"/>
      <c r="H155" s="81"/>
      <c r="I155" s="81"/>
      <c r="J155" s="81"/>
      <c r="K155" s="81"/>
      <c r="L155" s="86" t="s">
        <v>36</v>
      </c>
      <c r="P155" s="87" t="s">
        <v>80</v>
      </c>
      <c r="Q155" s="80">
        <v>2014</v>
      </c>
      <c r="R155" s="81"/>
      <c r="S155" s="81"/>
      <c r="T155" s="81"/>
      <c r="U155" s="81"/>
      <c r="V155" s="81"/>
      <c r="W155" s="81"/>
      <c r="X155" s="81"/>
      <c r="Y155" s="81"/>
      <c r="Z155" s="82"/>
    </row>
    <row r="156" spans="1:48" x14ac:dyDescent="0.35">
      <c r="A156" s="85"/>
      <c r="B156" s="7"/>
      <c r="C156" s="7" t="s">
        <v>8</v>
      </c>
      <c r="D156" s="7" t="s">
        <v>0</v>
      </c>
      <c r="E156" s="7" t="s">
        <v>11</v>
      </c>
      <c r="F156" s="7" t="s">
        <v>3</v>
      </c>
      <c r="G156" s="7" t="s">
        <v>10</v>
      </c>
      <c r="H156" s="7" t="s">
        <v>19</v>
      </c>
      <c r="I156" s="7" t="s">
        <v>20</v>
      </c>
      <c r="J156" s="7" t="s">
        <v>2</v>
      </c>
      <c r="K156" s="32" t="s">
        <v>25</v>
      </c>
      <c r="L156" s="86"/>
      <c r="P156" s="88"/>
      <c r="Q156" s="7"/>
      <c r="R156" s="7" t="s">
        <v>8</v>
      </c>
      <c r="S156" s="7" t="s">
        <v>0</v>
      </c>
      <c r="T156" s="7" t="s">
        <v>11</v>
      </c>
      <c r="U156" s="7" t="s">
        <v>3</v>
      </c>
      <c r="V156" s="7" t="s">
        <v>10</v>
      </c>
      <c r="W156" s="7" t="s">
        <v>19</v>
      </c>
      <c r="X156" s="7" t="s">
        <v>20</v>
      </c>
      <c r="Y156" s="7" t="s">
        <v>2</v>
      </c>
      <c r="Z156" s="47" t="s">
        <v>25</v>
      </c>
      <c r="AE156" s="89" t="s">
        <v>53</v>
      </c>
      <c r="AF156" s="89"/>
      <c r="AG156" s="89"/>
      <c r="AH156" s="89"/>
      <c r="AI156" s="89"/>
      <c r="AJ156" s="89"/>
      <c r="AK156" s="89"/>
      <c r="AL156" s="89"/>
      <c r="AM156" s="89"/>
      <c r="AO156" s="90" t="s">
        <v>54</v>
      </c>
      <c r="AP156" s="90"/>
      <c r="AQ156" s="90"/>
      <c r="AR156" s="90"/>
      <c r="AS156" s="90"/>
      <c r="AT156" s="90"/>
      <c r="AU156" s="90"/>
      <c r="AV156" s="90"/>
    </row>
    <row r="157" spans="1:48" x14ac:dyDescent="0.35">
      <c r="A157" s="84">
        <v>2013</v>
      </c>
      <c r="B157" s="15" t="s">
        <v>8</v>
      </c>
      <c r="C157" s="49">
        <v>710501</v>
      </c>
      <c r="D157" s="50">
        <v>18103</v>
      </c>
      <c r="E157" s="50">
        <v>141575</v>
      </c>
      <c r="F157" s="50">
        <v>17298</v>
      </c>
      <c r="G157" s="50">
        <v>18265</v>
      </c>
      <c r="H157" s="50">
        <v>2582</v>
      </c>
      <c r="I157" s="50">
        <v>3607</v>
      </c>
      <c r="J157" s="50">
        <v>1494</v>
      </c>
      <c r="K157" s="56">
        <f>SUM(C157:J157)</f>
        <v>913425</v>
      </c>
      <c r="L157" s="30">
        <f>C157/K157</f>
        <v>0.77784273476202204</v>
      </c>
      <c r="M157" s="43" t="s">
        <v>49</v>
      </c>
      <c r="N157">
        <f>C157+D158+E159+F160+G161+H162+I163+J164</f>
        <v>6468709</v>
      </c>
      <c r="P157" s="84">
        <v>2013</v>
      </c>
      <c r="Q157" s="15" t="s">
        <v>8</v>
      </c>
      <c r="R157" s="59">
        <f>C157/$K$24</f>
        <v>7.3913078757837578E-2</v>
      </c>
      <c r="S157" s="60">
        <f t="shared" ref="S157:S164" si="292">D157/$K$24</f>
        <v>1.8832464201361207E-3</v>
      </c>
      <c r="T157" s="60">
        <f t="shared" ref="T157:T164" si="293">E157/$K$24</f>
        <v>1.472797944709558E-2</v>
      </c>
      <c r="U157" s="60">
        <f t="shared" ref="U157:U164" si="294">F157/$K$24</f>
        <v>1.7995026556656142E-3</v>
      </c>
      <c r="V157" s="60">
        <f t="shared" ref="V157:V164" si="295">G157/$K$24</f>
        <v>1.9000992025513031E-3</v>
      </c>
      <c r="W157" s="60">
        <f t="shared" ref="W157:W164" si="296">H157/$K$24</f>
        <v>2.6860422343210868E-4</v>
      </c>
      <c r="X157" s="60">
        <f t="shared" ref="X157:X164" si="297">I157/$K$24</f>
        <v>3.7523448254051742E-4</v>
      </c>
      <c r="Y157" s="60">
        <f t="shared" ref="Y157:Y164" si="298">J157/$K$24</f>
        <v>1.5542010449557333E-4</v>
      </c>
      <c r="Z157" s="58">
        <f>SUM(R157:Y157)</f>
        <v>9.5023165293754402E-2</v>
      </c>
      <c r="AB157" t="s">
        <v>42</v>
      </c>
      <c r="AC157">
        <f>R157+S158+T159+U160+V161+W162+X163+Y164</f>
        <v>0.67293669928477617</v>
      </c>
      <c r="AE157" s="7">
        <f>$C$24+K157</f>
        <v>1846959</v>
      </c>
      <c r="AF157" s="7">
        <f>$D$24+K157</f>
        <v>1020910</v>
      </c>
      <c r="AG157" s="7">
        <f>$E$24+K157</f>
        <v>2829800</v>
      </c>
      <c r="AH157" s="7">
        <f>$F$24+K157</f>
        <v>2103703</v>
      </c>
      <c r="AI157" s="7">
        <f>$G$24+K157</f>
        <v>5170754</v>
      </c>
      <c r="AJ157" s="7">
        <f>$H$24+K157</f>
        <v>1722553</v>
      </c>
      <c r="AK157" s="7">
        <f>$I$24+K157</f>
        <v>999099</v>
      </c>
      <c r="AL157" s="7">
        <f>$J$24+K157</f>
        <v>1226278</v>
      </c>
      <c r="AM157" s="7">
        <f>SUM(AE157:AL157)</f>
        <v>16920056</v>
      </c>
      <c r="AO157" s="48">
        <f>C157*(AE157*AE157)</f>
        <v>2.4237018988848983E+18</v>
      </c>
      <c r="AP157" s="48">
        <f t="shared" ref="AP157:AP164" si="299">D157*(AF157*AF157)</f>
        <v>1.88679826002943E+16</v>
      </c>
      <c r="AQ157" s="48">
        <f t="shared" ref="AQ157:AQ164" si="300">E157*(AG157*AG157)</f>
        <v>1.1336997602630001E+18</v>
      </c>
      <c r="AR157" s="48">
        <f t="shared" ref="AR157:AR164" si="301">F157*(AH157*AH157)</f>
        <v>7.655344606859128E+16</v>
      </c>
      <c r="AS157" s="48">
        <f t="shared" ref="AS157:AS164" si="302">G157*(AI157*AI157)</f>
        <v>4.8834576939934477E+17</v>
      </c>
      <c r="AT157" s="48">
        <f t="shared" ref="AT157:AT164" si="303">H157*(AJ157*AJ157)</f>
        <v>7661281579222838</v>
      </c>
      <c r="AU157" s="48">
        <f t="shared" ref="AU157:AU164" si="304">I157*(AK157*AK157)</f>
        <v>3600503114166207</v>
      </c>
      <c r="AV157" s="48">
        <f t="shared" ref="AV157:AV164" si="305">J157*(AL157*AL157)</f>
        <v>2246614053526296</v>
      </c>
    </row>
    <row r="158" spans="1:48" x14ac:dyDescent="0.35">
      <c r="A158" s="91"/>
      <c r="B158" s="16" t="s">
        <v>0</v>
      </c>
      <c r="C158" s="50">
        <v>26975</v>
      </c>
      <c r="D158" s="49">
        <v>36757</v>
      </c>
      <c r="E158" s="50">
        <v>16989</v>
      </c>
      <c r="F158" s="65">
        <v>648</v>
      </c>
      <c r="G158" s="50">
        <v>23666</v>
      </c>
      <c r="H158" s="50">
        <v>1423</v>
      </c>
      <c r="I158" s="50">
        <v>889</v>
      </c>
      <c r="J158" s="51">
        <v>0</v>
      </c>
      <c r="K158" s="56">
        <f t="shared" ref="K158:K164" si="306">SUM(C158:J158)</f>
        <v>107347</v>
      </c>
      <c r="L158" s="30">
        <f>D158/K158</f>
        <v>0.34241292257818101</v>
      </c>
      <c r="M158" s="43" t="s">
        <v>51</v>
      </c>
      <c r="N158" s="24">
        <f>C165*K157+D165*K158+E165*K159+F165*K160+G165*K161+H165*K162+I165*K163+J165*K164</f>
        <v>25565466873028</v>
      </c>
      <c r="P158" s="91"/>
      <c r="Q158" s="16" t="s">
        <v>0</v>
      </c>
      <c r="R158" s="60">
        <f t="shared" ref="R158:R164" si="307">C158/$K$24</f>
        <v>2.806196331170074E-3</v>
      </c>
      <c r="S158" s="59">
        <f t="shared" si="292"/>
        <v>3.8238131063880786E-3</v>
      </c>
      <c r="T158" s="60">
        <f t="shared" si="293"/>
        <v>1.7673575336514696E-3</v>
      </c>
      <c r="U158" s="60">
        <f t="shared" si="294"/>
        <v>6.7411129660730607E-5</v>
      </c>
      <c r="V158" s="60">
        <f t="shared" si="295"/>
        <v>2.4619626459118061E-3</v>
      </c>
      <c r="W158" s="60">
        <f t="shared" si="296"/>
        <v>1.4803400849879576E-4</v>
      </c>
      <c r="X158" s="60">
        <f t="shared" si="297"/>
        <v>9.2482244241341832E-5</v>
      </c>
      <c r="Y158" s="60">
        <f t="shared" si="298"/>
        <v>0</v>
      </c>
      <c r="Z158" s="58">
        <f t="shared" ref="Z158:Z163" si="308">SUM(R158:Y158)</f>
        <v>1.1167256999522295E-2</v>
      </c>
      <c r="AB158" t="s">
        <v>43</v>
      </c>
      <c r="AC158">
        <f>R165*Z157+S165*Z158+T165*Z159+U165*Z160+V165*Z161+W165*Z162+X165*Z163+Y165*Z164</f>
        <v>0.27667309378623817</v>
      </c>
      <c r="AE158" s="7">
        <f t="shared" ref="AE158:AE164" si="309">$C$24+K158</f>
        <v>1040881</v>
      </c>
      <c r="AF158" s="7">
        <f t="shared" ref="AF158:AF164" si="310">$D$24+K158</f>
        <v>214832</v>
      </c>
      <c r="AG158" s="7">
        <f t="shared" ref="AG158:AG164" si="311">$E$24+K158</f>
        <v>2023722</v>
      </c>
      <c r="AH158" s="7">
        <f t="shared" ref="AH158:AH164" si="312">$F$24+K158</f>
        <v>1297625</v>
      </c>
      <c r="AI158" s="7">
        <f t="shared" ref="AI158:AI164" si="313">$G$24+K158</f>
        <v>4364676</v>
      </c>
      <c r="AJ158" s="7">
        <f t="shared" ref="AJ158:AJ164" si="314">$H$24+K158</f>
        <v>916475</v>
      </c>
      <c r="AK158" s="7">
        <f t="shared" ref="AK158:AK164" si="315">$I$24+K158</f>
        <v>193021</v>
      </c>
      <c r="AL158" s="7">
        <f t="shared" ref="AL158:AL164" si="316">$J$24+K158</f>
        <v>420200</v>
      </c>
      <c r="AM158" s="7">
        <f t="shared" ref="AM158:AM164" si="317">SUM(AE158:AL158)</f>
        <v>10471432</v>
      </c>
      <c r="AO158" s="48">
        <f t="shared" ref="AO158:AO164" si="318">C158*(AE158*AE158)</f>
        <v>2.9225612084942976E+16</v>
      </c>
      <c r="AP158" s="48">
        <f t="shared" si="299"/>
        <v>1696438036749568</v>
      </c>
      <c r="AQ158" s="48">
        <f t="shared" si="300"/>
        <v>6.9577612507761872E+16</v>
      </c>
      <c r="AR158" s="48">
        <f t="shared" si="301"/>
        <v>1091122255125000</v>
      </c>
      <c r="AS158" s="48">
        <f t="shared" si="302"/>
        <v>4.5084668558004198E+17</v>
      </c>
      <c r="AT158" s="48">
        <f t="shared" si="303"/>
        <v>1195215303664375</v>
      </c>
      <c r="AU158" s="48">
        <f t="shared" si="304"/>
        <v>33121567626049</v>
      </c>
      <c r="AV158" s="48">
        <f t="shared" si="305"/>
        <v>0</v>
      </c>
    </row>
    <row r="159" spans="1:48" x14ac:dyDescent="0.35">
      <c r="A159" s="91"/>
      <c r="B159" s="16" t="s">
        <v>11</v>
      </c>
      <c r="C159" s="50">
        <v>66213</v>
      </c>
      <c r="D159" s="50">
        <v>1814</v>
      </c>
      <c r="E159" s="49">
        <v>1139621</v>
      </c>
      <c r="F159" s="50">
        <v>182114</v>
      </c>
      <c r="G159" s="50">
        <v>388081</v>
      </c>
      <c r="H159" s="50">
        <v>103819</v>
      </c>
      <c r="I159" s="50">
        <v>7041</v>
      </c>
      <c r="J159" s="50">
        <v>231</v>
      </c>
      <c r="K159" s="56">
        <f t="shared" si="306"/>
        <v>1888934</v>
      </c>
      <c r="L159" s="30">
        <f>E159/K159</f>
        <v>0.60331435613949458</v>
      </c>
      <c r="P159" s="91"/>
      <c r="Q159" s="16" t="s">
        <v>11</v>
      </c>
      <c r="R159" s="60">
        <f t="shared" si="307"/>
        <v>6.888106679361042E-3</v>
      </c>
      <c r="S159" s="60">
        <f t="shared" si="292"/>
        <v>1.8870955124161313E-4</v>
      </c>
      <c r="T159" s="59">
        <f t="shared" si="293"/>
        <v>0.11855422684427697</v>
      </c>
      <c r="U159" s="60">
        <f t="shared" si="294"/>
        <v>1.8945232202213416E-2</v>
      </c>
      <c r="V159" s="60">
        <f t="shared" si="295"/>
        <v>4.0371880570780852E-2</v>
      </c>
      <c r="W159" s="60">
        <f t="shared" si="296"/>
        <v>1.0800240849147208E-2</v>
      </c>
      <c r="X159" s="60">
        <f t="shared" si="297"/>
        <v>7.3247185793395711E-4</v>
      </c>
      <c r="Y159" s="60">
        <f t="shared" si="298"/>
        <v>2.4030819369797484E-5</v>
      </c>
      <c r="Z159" s="58">
        <f t="shared" si="308"/>
        <v>0.19650489937432486</v>
      </c>
      <c r="AB159" t="s">
        <v>44</v>
      </c>
      <c r="AC159">
        <f>(AC157-AC158)/1-AC158</f>
        <v>0.11959051171229984</v>
      </c>
      <c r="AE159" s="7">
        <f t="shared" si="309"/>
        <v>2822468</v>
      </c>
      <c r="AF159" s="7">
        <f t="shared" si="310"/>
        <v>1996419</v>
      </c>
      <c r="AG159" s="7">
        <f t="shared" si="311"/>
        <v>3805309</v>
      </c>
      <c r="AH159" s="7">
        <f t="shared" si="312"/>
        <v>3079212</v>
      </c>
      <c r="AI159" s="7">
        <f t="shared" si="313"/>
        <v>6146263</v>
      </c>
      <c r="AJ159" s="7">
        <f t="shared" si="314"/>
        <v>2698062</v>
      </c>
      <c r="AK159" s="7">
        <f t="shared" si="315"/>
        <v>1974608</v>
      </c>
      <c r="AL159" s="7">
        <f t="shared" si="316"/>
        <v>2201787</v>
      </c>
      <c r="AM159" s="7">
        <f t="shared" si="317"/>
        <v>24724128</v>
      </c>
      <c r="AO159" s="48">
        <f t="shared" si="318"/>
        <v>5.274743176827321E+17</v>
      </c>
      <c r="AP159" s="48">
        <f t="shared" si="299"/>
        <v>7230039525939654</v>
      </c>
      <c r="AQ159" s="48">
        <f t="shared" si="300"/>
        <v>1.6502141244722442E+19</v>
      </c>
      <c r="AR159" s="48">
        <f t="shared" si="301"/>
        <v>1.7267223667574756E+18</v>
      </c>
      <c r="AS159" s="48">
        <f t="shared" si="302"/>
        <v>1.4660360860143651E+19</v>
      </c>
      <c r="AT159" s="48">
        <f t="shared" si="303"/>
        <v>7.5575441332916826E+17</v>
      </c>
      <c r="AU159" s="48">
        <f t="shared" si="304"/>
        <v>2.7453399422548224E+16</v>
      </c>
      <c r="AV159" s="48">
        <f t="shared" si="305"/>
        <v>1119857044468239</v>
      </c>
    </row>
    <row r="160" spans="1:48" x14ac:dyDescent="0.35">
      <c r="A160" s="91"/>
      <c r="B160" s="16" t="s">
        <v>3</v>
      </c>
      <c r="C160" s="50">
        <v>129827</v>
      </c>
      <c r="D160" s="50">
        <v>34871</v>
      </c>
      <c r="E160" s="50">
        <v>391840</v>
      </c>
      <c r="F160" s="49">
        <v>183004</v>
      </c>
      <c r="G160" s="50">
        <v>352306</v>
      </c>
      <c r="H160" s="50">
        <v>52518</v>
      </c>
      <c r="I160" s="50">
        <v>7600</v>
      </c>
      <c r="J160" s="50">
        <v>2490</v>
      </c>
      <c r="K160" s="56">
        <f t="shared" si="306"/>
        <v>1154456</v>
      </c>
      <c r="L160" s="30">
        <f>F160/K160</f>
        <v>0.158519683729826</v>
      </c>
      <c r="M160" s="43" t="s">
        <v>52</v>
      </c>
      <c r="N160">
        <f>((C157*(C165+K157))+(D158*(D165+K158))+(E159*(E165+K159))+(F160*(F165+K160))+(G161*(G165+K161))+(H162*(H165+K162))+(I163*(I165+K163))+(J164*(J165+K164)))</f>
        <v>38703883731391</v>
      </c>
      <c r="P160" s="91"/>
      <c r="Q160" s="16" t="s">
        <v>3</v>
      </c>
      <c r="R160" s="60">
        <f t="shared" si="307"/>
        <v>1.3505840633431593E-2</v>
      </c>
      <c r="S160" s="60">
        <f t="shared" si="292"/>
        <v>3.6276134296286061E-3</v>
      </c>
      <c r="T160" s="60">
        <f t="shared" si="293"/>
        <v>4.076292754052574E-2</v>
      </c>
      <c r="U160" s="59">
        <f t="shared" si="294"/>
        <v>1.903781847597584E-2</v>
      </c>
      <c r="V160" s="60">
        <f t="shared" si="295"/>
        <v>3.6650224454094688E-2</v>
      </c>
      <c r="W160" s="60">
        <f t="shared" si="296"/>
        <v>5.4634223881516201E-3</v>
      </c>
      <c r="X160" s="60">
        <f t="shared" si="297"/>
        <v>7.9062436021844532E-4</v>
      </c>
      <c r="Y160" s="60">
        <f t="shared" si="298"/>
        <v>2.5903350749262224E-4</v>
      </c>
      <c r="Z160" s="58">
        <f t="shared" si="308"/>
        <v>0.12009750478951915</v>
      </c>
      <c r="AB160" s="42" t="s">
        <v>48</v>
      </c>
      <c r="AC160">
        <f>1/K165*(C157+D158+E159+F160+G161+H162+I163+J164)</f>
        <v>0.67476979707594253</v>
      </c>
      <c r="AE160" s="7">
        <f t="shared" si="309"/>
        <v>2087990</v>
      </c>
      <c r="AF160" s="7">
        <f t="shared" si="310"/>
        <v>1261941</v>
      </c>
      <c r="AG160" s="7">
        <f t="shared" si="311"/>
        <v>3070831</v>
      </c>
      <c r="AH160" s="7">
        <f t="shared" si="312"/>
        <v>2344734</v>
      </c>
      <c r="AI160" s="7">
        <f t="shared" si="313"/>
        <v>5411785</v>
      </c>
      <c r="AJ160" s="7">
        <f t="shared" si="314"/>
        <v>1963584</v>
      </c>
      <c r="AK160" s="7">
        <f t="shared" si="315"/>
        <v>1240130</v>
      </c>
      <c r="AL160" s="7">
        <f t="shared" si="316"/>
        <v>1467309</v>
      </c>
      <c r="AM160" s="7">
        <f t="shared" si="317"/>
        <v>18848304</v>
      </c>
      <c r="AO160" s="48">
        <f t="shared" si="318"/>
        <v>5.6600706272546272E+17</v>
      </c>
      <c r="AP160" s="48">
        <f t="shared" si="299"/>
        <v>5.5531896195549952E+16</v>
      </c>
      <c r="AQ160" s="48">
        <f t="shared" si="300"/>
        <v>3.6950523874950221E+18</v>
      </c>
      <c r="AR160" s="48">
        <f t="shared" si="301"/>
        <v>1.006115279238471E+18</v>
      </c>
      <c r="AS160" s="48">
        <f t="shared" si="302"/>
        <v>1.0318132693518385E+19</v>
      </c>
      <c r="AT160" s="48">
        <f t="shared" si="303"/>
        <v>2.0249166348369101E+17</v>
      </c>
      <c r="AU160" s="48">
        <f t="shared" si="304"/>
        <v>1.168821036844E+16</v>
      </c>
      <c r="AV160" s="48">
        <f t="shared" si="305"/>
        <v>5360959296687690</v>
      </c>
    </row>
    <row r="161" spans="1:48" x14ac:dyDescent="0.35">
      <c r="A161" s="91"/>
      <c r="B161" s="16" t="s">
        <v>10</v>
      </c>
      <c r="C161" s="50">
        <v>35946</v>
      </c>
      <c r="D161" s="50">
        <v>48399</v>
      </c>
      <c r="E161" s="50">
        <v>239380</v>
      </c>
      <c r="F161" s="50">
        <v>115470</v>
      </c>
      <c r="G161" s="49">
        <v>3562525</v>
      </c>
      <c r="H161" s="50">
        <v>189031</v>
      </c>
      <c r="I161" s="50">
        <v>28467</v>
      </c>
      <c r="J161" s="50">
        <v>13530</v>
      </c>
      <c r="K161" s="56">
        <f t="shared" si="306"/>
        <v>4232748</v>
      </c>
      <c r="L161" s="30">
        <f>G161/K161</f>
        <v>0.84165771267271283</v>
      </c>
      <c r="M161" s="43" t="s">
        <v>55</v>
      </c>
      <c r="N161">
        <f>(1/K165)*((AC160*(1-AC160))/((1-AC161)*(1-AC161)))+((2*(1-AC160))*(2*AC160*AC161-AC162))/((1-AC161)*(1-AC161)*(1-AC161))+(((1-AC160)*(1-AC160))*(AC163-4*(AC161*AC161)))/((1-AC161)*(1-AC161)*(1-AC161)*(1-AC161))</f>
        <v>-0.19862621492853991</v>
      </c>
      <c r="P161" s="91"/>
      <c r="Q161" s="16" t="s">
        <v>10</v>
      </c>
      <c r="R161" s="60">
        <f t="shared" si="307"/>
        <v>3.7394451647910837E-3</v>
      </c>
      <c r="S161" s="60">
        <f t="shared" si="292"/>
        <v>5.034924790817439E-3</v>
      </c>
      <c r="T161" s="60">
        <f t="shared" si="293"/>
        <v>2.4902586756459399E-2</v>
      </c>
      <c r="U161" s="60">
        <f t="shared" si="294"/>
        <v>1.20122887992663E-2</v>
      </c>
      <c r="V161" s="59">
        <f t="shared" si="295"/>
        <v>0.3706077695904233</v>
      </c>
      <c r="W161" s="60">
        <f t="shared" si="296"/>
        <v>1.9664804399533282E-2</v>
      </c>
      <c r="X161" s="60">
        <f t="shared" si="297"/>
        <v>2.9614083766234846E-3</v>
      </c>
      <c r="Y161" s="60">
        <f t="shared" si="298"/>
        <v>1.4075194202309955E-3</v>
      </c>
      <c r="Z161" s="58">
        <f t="shared" si="308"/>
        <v>0.44033074729814531</v>
      </c>
      <c r="AB161" s="42" t="s">
        <v>45</v>
      </c>
      <c r="AC161" s="44">
        <f>(1/(K165*K165))*N158</f>
        <v>0.27818247678900004</v>
      </c>
      <c r="AE161" s="7">
        <f t="shared" si="309"/>
        <v>5166282</v>
      </c>
      <c r="AF161" s="7">
        <f t="shared" si="310"/>
        <v>4340233</v>
      </c>
      <c r="AG161" s="7">
        <f t="shared" si="311"/>
        <v>6149123</v>
      </c>
      <c r="AH161" s="7">
        <f t="shared" si="312"/>
        <v>5423026</v>
      </c>
      <c r="AI161" s="7">
        <f t="shared" si="313"/>
        <v>8490077</v>
      </c>
      <c r="AJ161" s="7">
        <f t="shared" si="314"/>
        <v>5041876</v>
      </c>
      <c r="AK161" s="7">
        <f t="shared" si="315"/>
        <v>4318422</v>
      </c>
      <c r="AL161" s="7">
        <f t="shared" si="316"/>
        <v>4545601</v>
      </c>
      <c r="AM161" s="7">
        <f t="shared" si="317"/>
        <v>43474640</v>
      </c>
      <c r="AO161" s="48">
        <f t="shared" si="318"/>
        <v>9.5941562396287373E+17</v>
      </c>
      <c r="AP161" s="48">
        <f t="shared" si="299"/>
        <v>9.1172209110109325E+17</v>
      </c>
      <c r="AQ161" s="48">
        <f t="shared" si="300"/>
        <v>9.0513680181161001E+18</v>
      </c>
      <c r="AR161" s="48">
        <f t="shared" si="301"/>
        <v>3.3958815937861775E+18</v>
      </c>
      <c r="AS161" s="48">
        <f t="shared" si="302"/>
        <v>2.5679181613255872E+20</v>
      </c>
      <c r="AT161" s="48">
        <f t="shared" si="303"/>
        <v>4.8052651062036449E+18</v>
      </c>
      <c r="AU161" s="48">
        <f t="shared" si="304"/>
        <v>5.3087449488458125E+17</v>
      </c>
      <c r="AV161" s="48">
        <f t="shared" si="305"/>
        <v>2.7956346874474954E+17</v>
      </c>
    </row>
    <row r="162" spans="1:48" x14ac:dyDescent="0.35">
      <c r="A162" s="91"/>
      <c r="B162" s="15" t="s">
        <v>13</v>
      </c>
      <c r="C162" s="50">
        <v>2936</v>
      </c>
      <c r="D162" s="50">
        <v>857</v>
      </c>
      <c r="E162" s="50">
        <v>47154</v>
      </c>
      <c r="F162" s="50">
        <v>36311</v>
      </c>
      <c r="G162" s="50">
        <v>98673</v>
      </c>
      <c r="H162" s="49">
        <v>688786</v>
      </c>
      <c r="I162" s="50">
        <v>3579</v>
      </c>
      <c r="J162" s="50">
        <v>6794</v>
      </c>
      <c r="K162" s="56">
        <f t="shared" si="306"/>
        <v>885090</v>
      </c>
      <c r="L162" s="30">
        <f>H162/K162</f>
        <v>0.77821012552395796</v>
      </c>
      <c r="N162">
        <f>N161*-1</f>
        <v>0.19862621492853991</v>
      </c>
      <c r="P162" s="91"/>
      <c r="Q162" s="15" t="s">
        <v>13</v>
      </c>
      <c r="R162" s="60">
        <f t="shared" si="307"/>
        <v>3.0543067389491522E-4</v>
      </c>
      <c r="S162" s="60">
        <f t="shared" si="292"/>
        <v>8.9153299566737849E-5</v>
      </c>
      <c r="T162" s="60">
        <f t="shared" si="293"/>
        <v>4.9054080370711283E-3</v>
      </c>
      <c r="U162" s="60">
        <f t="shared" si="294"/>
        <v>3.7774159399857855E-3</v>
      </c>
      <c r="V162" s="60">
        <f t="shared" si="295"/>
        <v>1.0264904933662455E-2</v>
      </c>
      <c r="W162" s="59">
        <f t="shared" si="296"/>
        <v>7.1654077707555539E-2</v>
      </c>
      <c r="X162" s="60">
        <f t="shared" si="297"/>
        <v>3.7232165595023895E-4</v>
      </c>
      <c r="Y162" s="60">
        <f t="shared" si="298"/>
        <v>7.0677656622685761E-4</v>
      </c>
      <c r="Z162" s="58">
        <f t="shared" si="308"/>
        <v>9.2075488813913656E-2</v>
      </c>
      <c r="AB162" s="42" t="s">
        <v>46</v>
      </c>
      <c r="AC162">
        <f>(1/(K165*K165))*((C157*(C165+K157))+(D158*(D165+K158))+(E159*(E165+K159))+(F160*(F165+K160))+(G161*(G165+K161))+(H162*(H165+K162))+(I163*(I165+K163))+(J164*(J165+K164)))</f>
        <v>0.42114397093647166</v>
      </c>
      <c r="AE162" s="7">
        <f t="shared" si="309"/>
        <v>1818624</v>
      </c>
      <c r="AF162" s="7">
        <f t="shared" si="310"/>
        <v>992575</v>
      </c>
      <c r="AG162" s="7">
        <f t="shared" si="311"/>
        <v>2801465</v>
      </c>
      <c r="AH162" s="7">
        <f t="shared" si="312"/>
        <v>2075368</v>
      </c>
      <c r="AI162" s="7">
        <f t="shared" si="313"/>
        <v>5142419</v>
      </c>
      <c r="AJ162" s="7">
        <f t="shared" si="314"/>
        <v>1694218</v>
      </c>
      <c r="AK162" s="7">
        <f t="shared" si="315"/>
        <v>970764</v>
      </c>
      <c r="AL162" s="7">
        <f t="shared" si="316"/>
        <v>1197943</v>
      </c>
      <c r="AM162" s="7">
        <f t="shared" si="317"/>
        <v>16693376</v>
      </c>
      <c r="AO162" s="48">
        <f t="shared" si="318"/>
        <v>9710506591911936</v>
      </c>
      <c r="AP162" s="48">
        <f t="shared" si="299"/>
        <v>844320796945625</v>
      </c>
      <c r="AQ162" s="48">
        <f t="shared" si="300"/>
        <v>3.7007431261909363E+17</v>
      </c>
      <c r="AR162" s="48">
        <f t="shared" si="301"/>
        <v>1.5639700845158086E+17</v>
      </c>
      <c r="AS162" s="48">
        <f t="shared" si="302"/>
        <v>2.6093555012574387E+18</v>
      </c>
      <c r="AT162" s="48">
        <f t="shared" si="303"/>
        <v>1.9770738609488899E+18</v>
      </c>
      <c r="AU162" s="48">
        <f t="shared" si="304"/>
        <v>3372787839687984</v>
      </c>
      <c r="AV162" s="48">
        <f t="shared" si="305"/>
        <v>9749848127905706</v>
      </c>
    </row>
    <row r="163" spans="1:48" x14ac:dyDescent="0.35">
      <c r="A163" s="91"/>
      <c r="B163" s="16" t="s">
        <v>1</v>
      </c>
      <c r="C163" s="50">
        <v>1537</v>
      </c>
      <c r="D163" s="50">
        <v>776</v>
      </c>
      <c r="E163" s="50">
        <v>10046</v>
      </c>
      <c r="F163" s="50">
        <v>3335</v>
      </c>
      <c r="G163" s="50">
        <v>24087</v>
      </c>
      <c r="H163" s="50">
        <v>3472</v>
      </c>
      <c r="I163" s="49">
        <v>31246</v>
      </c>
      <c r="J163" s="50">
        <v>2460</v>
      </c>
      <c r="K163" s="56">
        <f t="shared" si="306"/>
        <v>76959</v>
      </c>
      <c r="L163" s="30">
        <f>I163/K163</f>
        <v>0.40600839407996464</v>
      </c>
      <c r="M163" s="43" t="s">
        <v>57</v>
      </c>
      <c r="N163">
        <f>SQRT(N162)</f>
        <v>0.44567501043758323</v>
      </c>
      <c r="P163" s="91"/>
      <c r="Q163" s="16" t="s">
        <v>1</v>
      </c>
      <c r="R163" s="60">
        <f t="shared" si="307"/>
        <v>1.5989337390207243E-4</v>
      </c>
      <c r="S163" s="60">
        <f t="shared" si="292"/>
        <v>8.0726908359146526E-5</v>
      </c>
      <c r="T163" s="60">
        <f t="shared" si="293"/>
        <v>1.0450805687834872E-3</v>
      </c>
      <c r="U163" s="60">
        <f t="shared" si="294"/>
        <v>3.4693845280638357E-4</v>
      </c>
      <c r="V163" s="60">
        <f t="shared" si="295"/>
        <v>2.505759074287065E-3</v>
      </c>
      <c r="W163" s="60">
        <f t="shared" si="296"/>
        <v>3.6119049719453186E-4</v>
      </c>
      <c r="X163" s="59">
        <f t="shared" si="297"/>
        <v>3.250506415708624E-3</v>
      </c>
      <c r="Y163" s="60">
        <f t="shared" si="298"/>
        <v>2.5591262186018098E-4</v>
      </c>
      <c r="Z163" s="58">
        <f t="shared" si="308"/>
        <v>8.0060079129014913E-3</v>
      </c>
      <c r="AB163" s="42" t="s">
        <v>47</v>
      </c>
      <c r="AC163" s="45">
        <f>(1/(K165*K165*K165))*AO157</f>
        <v>2.7510169431673426E-3</v>
      </c>
      <c r="AE163" s="7">
        <f t="shared" si="309"/>
        <v>1010493</v>
      </c>
      <c r="AF163" s="7">
        <f t="shared" si="310"/>
        <v>184444</v>
      </c>
      <c r="AG163" s="7">
        <f t="shared" si="311"/>
        <v>1993334</v>
      </c>
      <c r="AH163" s="7">
        <f t="shared" si="312"/>
        <v>1267237</v>
      </c>
      <c r="AI163" s="7">
        <f t="shared" si="313"/>
        <v>4334288</v>
      </c>
      <c r="AJ163" s="7">
        <f t="shared" si="314"/>
        <v>886087</v>
      </c>
      <c r="AK163" s="7">
        <f t="shared" si="315"/>
        <v>162633</v>
      </c>
      <c r="AL163" s="7">
        <f t="shared" si="316"/>
        <v>389812</v>
      </c>
      <c r="AM163" s="7">
        <f t="shared" si="317"/>
        <v>10228328</v>
      </c>
      <c r="AO163" s="48">
        <f t="shared" si="318"/>
        <v>1569424710386313</v>
      </c>
      <c r="AP163" s="48">
        <f t="shared" si="299"/>
        <v>26399201169536</v>
      </c>
      <c r="AQ163" s="48">
        <f t="shared" si="300"/>
        <v>3.9916579855595576E+16</v>
      </c>
      <c r="AR163" s="48">
        <f t="shared" si="301"/>
        <v>5355641863253615</v>
      </c>
      <c r="AS163" s="48">
        <f t="shared" si="302"/>
        <v>4.5249964577128013E+17</v>
      </c>
      <c r="AT163" s="48">
        <f t="shared" si="303"/>
        <v>2726041395687568</v>
      </c>
      <c r="AU163" s="48">
        <f t="shared" si="304"/>
        <v>826440848560494</v>
      </c>
      <c r="AV163" s="48">
        <f t="shared" si="305"/>
        <v>373805352546240</v>
      </c>
    </row>
    <row r="164" spans="1:48" x14ac:dyDescent="0.35">
      <c r="A164" s="91"/>
      <c r="B164" s="16" t="s">
        <v>2</v>
      </c>
      <c r="C164" s="50">
        <v>39</v>
      </c>
      <c r="D164" s="55">
        <v>0</v>
      </c>
      <c r="E164" s="51">
        <v>203547</v>
      </c>
      <c r="F164" s="50">
        <v>876</v>
      </c>
      <c r="G164" s="50">
        <v>3490</v>
      </c>
      <c r="H164" s="50">
        <v>948</v>
      </c>
      <c r="I164" s="50">
        <v>2414</v>
      </c>
      <c r="J164" s="49">
        <v>116269</v>
      </c>
      <c r="K164" s="56">
        <f t="shared" si="306"/>
        <v>327583</v>
      </c>
      <c r="L164" s="30">
        <f>J164/K164</f>
        <v>0.35492989562950461</v>
      </c>
      <c r="P164" s="91"/>
      <c r="Q164" s="16" t="s">
        <v>2</v>
      </c>
      <c r="R164" s="60">
        <f t="shared" si="307"/>
        <v>4.0571513221736012E-6</v>
      </c>
      <c r="S164" s="60">
        <f t="shared" si="292"/>
        <v>0</v>
      </c>
      <c r="T164" s="60">
        <f t="shared" si="293"/>
        <v>2.1174896927550514E-2</v>
      </c>
      <c r="U164" s="60">
        <f t="shared" si="294"/>
        <v>9.1129860467283961E-5</v>
      </c>
      <c r="V164" s="60">
        <f t="shared" si="295"/>
        <v>3.6306302857399663E-4</v>
      </c>
      <c r="W164" s="60">
        <f t="shared" si="296"/>
        <v>9.8619985985142923E-5</v>
      </c>
      <c r="X164" s="60">
        <f t="shared" si="297"/>
        <v>2.5112726389043779E-4</v>
      </c>
      <c r="Y164" s="59">
        <f t="shared" si="298"/>
        <v>1.2095408386610319E-2</v>
      </c>
      <c r="Z164" s="58">
        <f>SUM(R164:Y164)</f>
        <v>3.4078302604399868E-2</v>
      </c>
      <c r="AB164" s="42" t="s">
        <v>56</v>
      </c>
      <c r="AC164">
        <f>AC159/N163</f>
        <v>0.26833569060755874</v>
      </c>
      <c r="AE164" s="7">
        <f t="shared" si="309"/>
        <v>1261117</v>
      </c>
      <c r="AF164" s="7">
        <f t="shared" si="310"/>
        <v>435068</v>
      </c>
      <c r="AG164" s="7">
        <f t="shared" si="311"/>
        <v>2243958</v>
      </c>
      <c r="AH164" s="7">
        <f t="shared" si="312"/>
        <v>1517861</v>
      </c>
      <c r="AI164" s="7">
        <f t="shared" si="313"/>
        <v>4584912</v>
      </c>
      <c r="AJ164" s="7">
        <f t="shared" si="314"/>
        <v>1136711</v>
      </c>
      <c r="AK164" s="7">
        <f t="shared" si="315"/>
        <v>413257</v>
      </c>
      <c r="AL164" s="7">
        <f t="shared" si="316"/>
        <v>640436</v>
      </c>
      <c r="AM164" s="7">
        <f t="shared" si="317"/>
        <v>12233320</v>
      </c>
      <c r="AO164" s="48">
        <f t="shared" si="318"/>
        <v>62026227419871</v>
      </c>
      <c r="AP164" s="48">
        <f t="shared" si="299"/>
        <v>0</v>
      </c>
      <c r="AQ164" s="48">
        <f t="shared" si="300"/>
        <v>1.0249298787557449E+18</v>
      </c>
      <c r="AR164" s="48">
        <f t="shared" si="301"/>
        <v>2018218165421196</v>
      </c>
      <c r="AS164" s="48">
        <f t="shared" si="302"/>
        <v>7.336474898662656E+16</v>
      </c>
      <c r="AT164" s="48">
        <f t="shared" si="303"/>
        <v>1224922078849908</v>
      </c>
      <c r="AU164" s="48">
        <f t="shared" si="304"/>
        <v>412266174190286</v>
      </c>
      <c r="AV164" s="48">
        <f t="shared" si="305"/>
        <v>4.7688691905791824E+16</v>
      </c>
    </row>
    <row r="165" spans="1:48" x14ac:dyDescent="0.35">
      <c r="A165" s="85"/>
      <c r="B165" s="4" t="s">
        <v>32</v>
      </c>
      <c r="C165" s="50">
        <f>SUM(C157:C164)</f>
        <v>973974</v>
      </c>
      <c r="D165" s="50">
        <f t="shared" ref="D165:H165" si="319">SUM(D157:D164)</f>
        <v>141577</v>
      </c>
      <c r="E165" s="50">
        <f t="shared" si="319"/>
        <v>2190152</v>
      </c>
      <c r="F165" s="50">
        <f t="shared" si="319"/>
        <v>539056</v>
      </c>
      <c r="G165" s="50">
        <f t="shared" si="319"/>
        <v>4471093</v>
      </c>
      <c r="H165" s="50">
        <f t="shared" si="319"/>
        <v>1042579</v>
      </c>
      <c r="I165" s="50">
        <f>SUM(I157:I164)</f>
        <v>84843</v>
      </c>
      <c r="J165" s="50">
        <f t="shared" ref="J165" si="320">SUM(J157:J164)</f>
        <v>143268</v>
      </c>
      <c r="K165" s="57">
        <f>SUM(K157:K164)</f>
        <v>9586542</v>
      </c>
      <c r="L165" s="35"/>
      <c r="P165" s="85"/>
      <c r="Q165" s="4" t="s">
        <v>32</v>
      </c>
      <c r="R165" s="58">
        <f>SUM(R157:R164)</f>
        <v>0.10132204876571053</v>
      </c>
      <c r="S165" s="58">
        <f t="shared" ref="S165:Z165" si="321">SUM(S157:S164)</f>
        <v>1.4728187506137741E-2</v>
      </c>
      <c r="T165" s="58">
        <f t="shared" si="321"/>
        <v>0.22784046365541427</v>
      </c>
      <c r="U165" s="58">
        <f t="shared" si="321"/>
        <v>5.6077737516041351E-2</v>
      </c>
      <c r="V165" s="58">
        <f t="shared" si="321"/>
        <v>0.46512566350028545</v>
      </c>
      <c r="W165" s="58">
        <f t="shared" si="321"/>
        <v>0.10845899405949823</v>
      </c>
      <c r="X165" s="58">
        <f t="shared" si="321"/>
        <v>8.8261766571070474E-3</v>
      </c>
      <c r="Y165" s="58">
        <f t="shared" si="321"/>
        <v>1.4904101426286346E-2</v>
      </c>
      <c r="Z165" s="61">
        <f t="shared" si="321"/>
        <v>0.99728337308648118</v>
      </c>
    </row>
    <row r="166" spans="1:48" x14ac:dyDescent="0.35">
      <c r="A166" s="92" t="s">
        <v>35</v>
      </c>
      <c r="B166" s="93"/>
      <c r="C166" s="30">
        <f>C157/C165</f>
        <v>0.72948661873930931</v>
      </c>
      <c r="D166" s="30">
        <f>D158/D165</f>
        <v>0.25962550414262203</v>
      </c>
      <c r="E166" s="30">
        <f>E159/E165</f>
        <v>0.52033877100767434</v>
      </c>
      <c r="F166" s="30">
        <f>F160/F165</f>
        <v>0.33948977471728353</v>
      </c>
      <c r="G166" s="30">
        <f>G161/G165</f>
        <v>0.79679062815289237</v>
      </c>
      <c r="H166" s="30">
        <f>H162/H165</f>
        <v>0.66065593110929721</v>
      </c>
      <c r="I166" s="30">
        <f>I163/I165</f>
        <v>0.36828023525806491</v>
      </c>
      <c r="J166" s="30">
        <f>J164/J165</f>
        <v>0.81154898511879836</v>
      </c>
      <c r="K166" s="34"/>
      <c r="L166" s="35"/>
    </row>
    <row r="167" spans="1:48" ht="18.5" x14ac:dyDescent="0.45">
      <c r="A167" s="25"/>
      <c r="B167" s="26"/>
      <c r="C167" s="17"/>
      <c r="D167" s="17"/>
      <c r="E167" s="17"/>
      <c r="F167" s="17"/>
      <c r="G167" s="17"/>
      <c r="H167" s="17"/>
      <c r="I167" s="17"/>
      <c r="J167" s="17"/>
      <c r="K167" s="17"/>
      <c r="L167" s="36" t="s">
        <v>37</v>
      </c>
      <c r="M167" s="39">
        <f>(C157+D158+E159+F160+G161+H162+I163+J164)/K165</f>
        <v>0.67476979707594253</v>
      </c>
    </row>
    <row r="168" spans="1:48" ht="21" x14ac:dyDescent="0.5">
      <c r="B168" s="23" t="s">
        <v>81</v>
      </c>
    </row>
  </sheetData>
  <mergeCells count="101">
    <mergeCell ref="AE15:AM15"/>
    <mergeCell ref="AO15:AV15"/>
    <mergeCell ref="AE30:AM30"/>
    <mergeCell ref="AO30:AV30"/>
    <mergeCell ref="AE45:AM45"/>
    <mergeCell ref="AO45:AV45"/>
    <mergeCell ref="P14:P15"/>
    <mergeCell ref="Q14:Z14"/>
    <mergeCell ref="P16:P24"/>
    <mergeCell ref="P29:P30"/>
    <mergeCell ref="Q29:Z29"/>
    <mergeCell ref="P31:P39"/>
    <mergeCell ref="A55:B55"/>
    <mergeCell ref="L29:L30"/>
    <mergeCell ref="L44:L45"/>
    <mergeCell ref="A31:A39"/>
    <mergeCell ref="A44:A45"/>
    <mergeCell ref="B44:K44"/>
    <mergeCell ref="A46:A54"/>
    <mergeCell ref="P44:P45"/>
    <mergeCell ref="Q44:Z44"/>
    <mergeCell ref="P46:P54"/>
    <mergeCell ref="A1:K1"/>
    <mergeCell ref="A16:A24"/>
    <mergeCell ref="A14:A15"/>
    <mergeCell ref="B14:K14"/>
    <mergeCell ref="A29:A30"/>
    <mergeCell ref="B29:K29"/>
    <mergeCell ref="L14:L15"/>
    <mergeCell ref="A25:B25"/>
    <mergeCell ref="A40:B40"/>
    <mergeCell ref="AE62:AM62"/>
    <mergeCell ref="AO62:AV62"/>
    <mergeCell ref="A63:A71"/>
    <mergeCell ref="P63:P71"/>
    <mergeCell ref="A72:B72"/>
    <mergeCell ref="A61:A62"/>
    <mergeCell ref="B61:K61"/>
    <mergeCell ref="L61:L62"/>
    <mergeCell ref="P61:P62"/>
    <mergeCell ref="Q61:Z61"/>
    <mergeCell ref="AE77:AM77"/>
    <mergeCell ref="AO77:AV77"/>
    <mergeCell ref="A78:A86"/>
    <mergeCell ref="P78:P86"/>
    <mergeCell ref="A87:B87"/>
    <mergeCell ref="A76:A77"/>
    <mergeCell ref="B76:K76"/>
    <mergeCell ref="L76:L77"/>
    <mergeCell ref="P76:P77"/>
    <mergeCell ref="Q76:Z76"/>
    <mergeCell ref="AE92:AM92"/>
    <mergeCell ref="AO92:AV92"/>
    <mergeCell ref="A93:A101"/>
    <mergeCell ref="P93:P101"/>
    <mergeCell ref="A102:B102"/>
    <mergeCell ref="A91:A92"/>
    <mergeCell ref="B91:K91"/>
    <mergeCell ref="L91:L92"/>
    <mergeCell ref="P91:P92"/>
    <mergeCell ref="Q91:Z91"/>
    <mergeCell ref="AE109:AM109"/>
    <mergeCell ref="AO109:AV109"/>
    <mergeCell ref="A110:A118"/>
    <mergeCell ref="P110:P118"/>
    <mergeCell ref="A119:B119"/>
    <mergeCell ref="A108:A109"/>
    <mergeCell ref="B108:K108"/>
    <mergeCell ref="L108:L109"/>
    <mergeCell ref="P108:P109"/>
    <mergeCell ref="Q108:Z108"/>
    <mergeCell ref="AE126:AM126"/>
    <mergeCell ref="AO126:AV126"/>
    <mergeCell ref="A127:A135"/>
    <mergeCell ref="P127:P135"/>
    <mergeCell ref="A136:B136"/>
    <mergeCell ref="A125:A126"/>
    <mergeCell ref="B125:K125"/>
    <mergeCell ref="L125:L126"/>
    <mergeCell ref="P125:P126"/>
    <mergeCell ref="Q125:Z125"/>
    <mergeCell ref="AE141:AM141"/>
    <mergeCell ref="AO141:AV141"/>
    <mergeCell ref="A142:A150"/>
    <mergeCell ref="P142:P150"/>
    <mergeCell ref="A151:B151"/>
    <mergeCell ref="A140:A141"/>
    <mergeCell ref="B140:K140"/>
    <mergeCell ref="L140:L141"/>
    <mergeCell ref="P140:P141"/>
    <mergeCell ref="Q140:Z140"/>
    <mergeCell ref="AE156:AM156"/>
    <mergeCell ref="AO156:AV156"/>
    <mergeCell ref="A157:A165"/>
    <mergeCell ref="P157:P165"/>
    <mergeCell ref="A166:B166"/>
    <mergeCell ref="A155:A156"/>
    <mergeCell ref="B155:K155"/>
    <mergeCell ref="L155:L156"/>
    <mergeCell ref="P155:P156"/>
    <mergeCell ref="Q155:Z15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opLeftCell="A7" zoomScale="80" zoomScaleNormal="80" workbookViewId="0">
      <selection activeCell="J11" sqref="J11"/>
    </sheetView>
  </sheetViews>
  <sheetFormatPr defaultRowHeight="14.5" x14ac:dyDescent="0.35"/>
  <cols>
    <col min="1" max="1" width="20.36328125" customWidth="1"/>
    <col min="2" max="2" width="21.90625" customWidth="1"/>
    <col min="3" max="3" width="14.54296875" customWidth="1"/>
    <col min="4" max="4" width="15.54296875" customWidth="1"/>
    <col min="5" max="5" width="12.08984375" customWidth="1"/>
    <col min="6" max="6" width="16.90625" customWidth="1"/>
    <col min="7" max="7" width="13.54296875" bestFit="1" customWidth="1"/>
    <col min="8" max="8" width="12.54296875" customWidth="1"/>
    <col min="9" max="10" width="13.54296875" bestFit="1" customWidth="1"/>
    <col min="11" max="11" width="13" customWidth="1"/>
    <col min="12" max="12" width="16.453125" customWidth="1"/>
    <col min="13" max="13" width="19.36328125" customWidth="1"/>
    <col min="14" max="14" width="24.36328125" customWidth="1"/>
    <col min="15" max="16" width="10" customWidth="1"/>
    <col min="17" max="17" width="11.36328125" customWidth="1"/>
    <col min="24" max="24" width="9.54296875" customWidth="1"/>
    <col min="26" max="26" width="12" customWidth="1"/>
    <col min="28" max="28" width="10" customWidth="1"/>
    <col min="29" max="29" width="11.6328125" customWidth="1"/>
    <col min="31" max="31" width="15.36328125" customWidth="1"/>
    <col min="39" max="39" width="14.1796875" customWidth="1"/>
    <col min="41" max="42" width="26.36328125" customWidth="1"/>
    <col min="43" max="44" width="27.6328125" customWidth="1"/>
    <col min="45" max="45" width="29.6328125" customWidth="1"/>
    <col min="46" max="46" width="28.81640625" customWidth="1"/>
    <col min="47" max="48" width="26.36328125" customWidth="1"/>
  </cols>
  <sheetData>
    <row r="1" spans="1:48" ht="21" x14ac:dyDescent="0.5">
      <c r="A1" s="83" t="s">
        <v>65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3"/>
    </row>
    <row r="2" spans="1:48" x14ac:dyDescent="0.35">
      <c r="L2" s="3"/>
    </row>
    <row r="3" spans="1:48" x14ac:dyDescent="0.35">
      <c r="A3" s="4" t="s">
        <v>4</v>
      </c>
      <c r="B3" s="5" t="s">
        <v>5</v>
      </c>
      <c r="C3" s="5" t="s">
        <v>6</v>
      </c>
      <c r="D3" s="5" t="s">
        <v>7</v>
      </c>
      <c r="L3" s="3"/>
    </row>
    <row r="4" spans="1:48" x14ac:dyDescent="0.35">
      <c r="A4" s="4" t="s">
        <v>8</v>
      </c>
      <c r="B4" s="7">
        <v>452494</v>
      </c>
      <c r="C4" s="7">
        <v>524887</v>
      </c>
      <c r="D4" s="7">
        <v>516850</v>
      </c>
      <c r="L4" s="3"/>
    </row>
    <row r="5" spans="1:48" x14ac:dyDescent="0.35">
      <c r="A5" s="9" t="s">
        <v>0</v>
      </c>
      <c r="B5" s="7">
        <v>99862</v>
      </c>
      <c r="C5" s="7">
        <v>60498</v>
      </c>
      <c r="D5" s="7">
        <v>60429</v>
      </c>
      <c r="L5" s="3"/>
    </row>
    <row r="6" spans="1:48" x14ac:dyDescent="0.35">
      <c r="A6" s="9" t="s">
        <v>11</v>
      </c>
      <c r="B6" s="7">
        <v>891507</v>
      </c>
      <c r="C6" s="7">
        <v>1078173</v>
      </c>
      <c r="D6" s="7">
        <v>1063122</v>
      </c>
      <c r="L6" s="3"/>
    </row>
    <row r="7" spans="1:48" x14ac:dyDescent="0.35">
      <c r="A7" s="9" t="s">
        <v>3</v>
      </c>
      <c r="B7" s="7">
        <v>445878</v>
      </c>
      <c r="C7" s="7">
        <v>669504</v>
      </c>
      <c r="D7" s="7">
        <v>649809</v>
      </c>
      <c r="L7" s="3"/>
    </row>
    <row r="8" spans="1:48" x14ac:dyDescent="0.35">
      <c r="A8" s="9" t="s">
        <v>10</v>
      </c>
      <c r="B8" s="7">
        <v>2983488</v>
      </c>
      <c r="C8" s="7">
        <v>2394512</v>
      </c>
      <c r="D8" s="7">
        <v>2382738</v>
      </c>
      <c r="L8" s="3"/>
    </row>
    <row r="9" spans="1:48" x14ac:dyDescent="0.35">
      <c r="A9" s="4" t="s">
        <v>13</v>
      </c>
      <c r="B9" s="7">
        <v>339921</v>
      </c>
      <c r="C9" s="7">
        <v>454961</v>
      </c>
      <c r="D9" s="7">
        <v>497808</v>
      </c>
      <c r="L9" s="3"/>
    </row>
    <row r="10" spans="1:48" x14ac:dyDescent="0.35">
      <c r="A10" s="9" t="s">
        <v>1</v>
      </c>
      <c r="B10" s="7">
        <v>26338</v>
      </c>
      <c r="C10" s="7">
        <v>47393</v>
      </c>
      <c r="D10" s="7">
        <v>46467</v>
      </c>
      <c r="L10" s="3"/>
    </row>
    <row r="11" spans="1:48" x14ac:dyDescent="0.35">
      <c r="A11" s="9" t="s">
        <v>2</v>
      </c>
      <c r="B11" s="7">
        <v>166172</v>
      </c>
      <c r="C11" s="7">
        <v>175723</v>
      </c>
      <c r="D11" s="7">
        <v>184094</v>
      </c>
      <c r="L11" s="3"/>
    </row>
    <row r="12" spans="1:48" x14ac:dyDescent="0.35">
      <c r="B12" s="14">
        <f>SUM(B4:B11)</f>
        <v>5405660</v>
      </c>
      <c r="C12" s="14">
        <f>SUM(C4:C11)</f>
        <v>5405651</v>
      </c>
      <c r="D12" s="14">
        <f t="shared" ref="D12" si="0">SUM(D4:D11)</f>
        <v>5401317</v>
      </c>
      <c r="L12" s="3"/>
    </row>
    <row r="13" spans="1:48" x14ac:dyDescent="0.35">
      <c r="L13" s="3"/>
    </row>
    <row r="14" spans="1:48" x14ac:dyDescent="0.35">
      <c r="A14" s="84" t="s">
        <v>21</v>
      </c>
      <c r="B14" s="80">
        <v>2009</v>
      </c>
      <c r="C14" s="81"/>
      <c r="D14" s="81"/>
      <c r="E14" s="81"/>
      <c r="F14" s="81"/>
      <c r="G14" s="81"/>
      <c r="H14" s="81"/>
      <c r="I14" s="81"/>
      <c r="J14" s="81"/>
      <c r="K14" s="82"/>
      <c r="L14" s="86" t="s">
        <v>36</v>
      </c>
      <c r="P14" s="87" t="s">
        <v>21</v>
      </c>
      <c r="Q14" s="80">
        <v>2009</v>
      </c>
      <c r="R14" s="81"/>
      <c r="S14" s="81"/>
      <c r="T14" s="81"/>
      <c r="U14" s="81"/>
      <c r="V14" s="81"/>
      <c r="W14" s="81"/>
      <c r="X14" s="81"/>
      <c r="Y14" s="81"/>
      <c r="Z14" s="82"/>
    </row>
    <row r="15" spans="1:48" x14ac:dyDescent="0.35">
      <c r="A15" s="85"/>
      <c r="B15" s="7"/>
      <c r="C15" s="7" t="s">
        <v>8</v>
      </c>
      <c r="D15" s="7" t="s">
        <v>0</v>
      </c>
      <c r="E15" s="7" t="s">
        <v>11</v>
      </c>
      <c r="F15" s="7" t="s">
        <v>3</v>
      </c>
      <c r="G15" s="7" t="s">
        <v>10</v>
      </c>
      <c r="H15" s="7" t="s">
        <v>19</v>
      </c>
      <c r="I15" s="7" t="s">
        <v>20</v>
      </c>
      <c r="J15" s="7" t="s">
        <v>2</v>
      </c>
      <c r="K15" s="20" t="s">
        <v>23</v>
      </c>
      <c r="L15" s="86"/>
      <c r="P15" s="88"/>
      <c r="Q15" s="7"/>
      <c r="R15" s="7" t="s">
        <v>8</v>
      </c>
      <c r="S15" s="7" t="s">
        <v>0</v>
      </c>
      <c r="T15" s="7" t="s">
        <v>11</v>
      </c>
      <c r="U15" s="7" t="s">
        <v>3</v>
      </c>
      <c r="V15" s="7" t="s">
        <v>10</v>
      </c>
      <c r="W15" s="7" t="s">
        <v>19</v>
      </c>
      <c r="X15" s="7" t="s">
        <v>20</v>
      </c>
      <c r="Y15" s="7" t="s">
        <v>2</v>
      </c>
      <c r="Z15" s="20" t="s">
        <v>23</v>
      </c>
      <c r="AE15" s="89" t="s">
        <v>53</v>
      </c>
      <c r="AF15" s="89"/>
      <c r="AG15" s="89"/>
      <c r="AH15" s="89"/>
      <c r="AI15" s="89"/>
      <c r="AJ15" s="89"/>
      <c r="AK15" s="89"/>
      <c r="AL15" s="89"/>
      <c r="AM15" s="89"/>
      <c r="AO15" s="90" t="s">
        <v>54</v>
      </c>
      <c r="AP15" s="90"/>
      <c r="AQ15" s="90"/>
      <c r="AR15" s="90"/>
      <c r="AS15" s="90"/>
      <c r="AT15" s="90"/>
      <c r="AU15" s="90"/>
      <c r="AV15" s="90"/>
    </row>
    <row r="16" spans="1:48" x14ac:dyDescent="0.35">
      <c r="A16" s="84">
        <v>1999</v>
      </c>
      <c r="B16" s="15" t="s">
        <v>8</v>
      </c>
      <c r="C16" s="27">
        <v>404758</v>
      </c>
      <c r="D16" s="7">
        <v>784</v>
      </c>
      <c r="E16" s="7">
        <v>8296</v>
      </c>
      <c r="F16" s="7">
        <v>21197</v>
      </c>
      <c r="G16" s="7">
        <v>5108</v>
      </c>
      <c r="H16" s="7">
        <v>2025</v>
      </c>
      <c r="I16" s="7">
        <v>2743</v>
      </c>
      <c r="J16" s="7">
        <v>7582</v>
      </c>
      <c r="K16" s="7">
        <f>SUM(C16:J16)</f>
        <v>452493</v>
      </c>
      <c r="L16" s="8">
        <f>C16/K16</f>
        <v>0.89450665535157448</v>
      </c>
      <c r="M16" s="43" t="s">
        <v>50</v>
      </c>
      <c r="N16">
        <f>C16+D17+E18+F19+G20+H21+I22+J23</f>
        <v>4354550</v>
      </c>
      <c r="P16" s="84">
        <v>1999</v>
      </c>
      <c r="Q16" s="15" t="s">
        <v>8</v>
      </c>
      <c r="R16" s="27">
        <f>C16/$K$24</f>
        <v>7.4876827971321128E-2</v>
      </c>
      <c r="S16" s="41">
        <f t="shared" ref="S16:Y23" si="1">D16/$K$24</f>
        <v>1.4503341040699816E-4</v>
      </c>
      <c r="T16" s="41">
        <f t="shared" si="1"/>
        <v>1.5346902713475213E-3</v>
      </c>
      <c r="U16" s="41">
        <f t="shared" si="1"/>
        <v>3.9212668372412499E-3</v>
      </c>
      <c r="V16" s="41">
        <f t="shared" si="1"/>
        <v>9.4493706678437065E-4</v>
      </c>
      <c r="W16" s="41">
        <f t="shared" si="1"/>
        <v>3.7460797968644297E-4</v>
      </c>
      <c r="X16" s="41">
        <f t="shared" si="1"/>
        <v>5.0743194482958667E-4</v>
      </c>
      <c r="Y16" s="41">
        <f t="shared" si="1"/>
        <v>1.4026062725840051E-3</v>
      </c>
      <c r="Z16" s="7">
        <f>SUM(R16:Y16)</f>
        <v>8.3707401754201327E-2</v>
      </c>
      <c r="AB16" t="s">
        <v>42</v>
      </c>
      <c r="AC16">
        <f>R16+S17+T18+U19+V20+W21+X22+Y23</f>
        <v>0.80555514960177788</v>
      </c>
      <c r="AE16" s="7">
        <f>$C$24+K16</f>
        <v>977380</v>
      </c>
      <c r="AF16" s="7">
        <f>$D$24+K16</f>
        <v>512991</v>
      </c>
      <c r="AG16" s="7">
        <f>$E$24+K16</f>
        <v>1530666</v>
      </c>
      <c r="AH16" s="7">
        <f>$F$24+K16</f>
        <v>1121997</v>
      </c>
      <c r="AI16" s="7">
        <f>$G$24+K16</f>
        <v>2847005</v>
      </c>
      <c r="AJ16" s="7">
        <f>$H$24+K16</f>
        <v>907454</v>
      </c>
      <c r="AK16" s="7">
        <f>$I$24+K16</f>
        <v>499886</v>
      </c>
      <c r="AL16" s="7">
        <f>$J$24+K16</f>
        <v>628216</v>
      </c>
      <c r="AM16" s="7">
        <f>SUM(AE16:AL16)</f>
        <v>9025595</v>
      </c>
      <c r="AO16" s="48">
        <f>C16*(AE16*AE16)</f>
        <v>3.8665384833921523E+17</v>
      </c>
      <c r="AP16" s="48">
        <f t="shared" ref="AP16:AV23" si="2">D16*(AF16*AF16)</f>
        <v>206317256607504</v>
      </c>
      <c r="AQ16" s="48">
        <f t="shared" si="2"/>
        <v>1.9437016995900576E+16</v>
      </c>
      <c r="AR16" s="48">
        <f t="shared" si="2"/>
        <v>2.6684421449986772E+16</v>
      </c>
      <c r="AS16" s="48">
        <f t="shared" si="2"/>
        <v>4.1402574596887696E+16</v>
      </c>
      <c r="AT16" s="48">
        <f t="shared" si="2"/>
        <v>1667532343284900</v>
      </c>
      <c r="AU16" s="48">
        <f t="shared" si="2"/>
        <v>685437333648028</v>
      </c>
      <c r="AV16" s="48">
        <f t="shared" si="2"/>
        <v>2992276808017792</v>
      </c>
    </row>
    <row r="17" spans="1:48" x14ac:dyDescent="0.35">
      <c r="A17" s="91"/>
      <c r="B17" s="16" t="s">
        <v>0</v>
      </c>
      <c r="C17" s="7">
        <v>33714</v>
      </c>
      <c r="D17" s="27">
        <v>43370</v>
      </c>
      <c r="E17" s="7">
        <v>4026</v>
      </c>
      <c r="F17" s="7">
        <v>17134</v>
      </c>
      <c r="G17" s="7">
        <v>344</v>
      </c>
      <c r="H17" s="7">
        <v>1106</v>
      </c>
      <c r="I17" s="7">
        <v>168</v>
      </c>
      <c r="J17" s="19">
        <v>0</v>
      </c>
      <c r="K17" s="7">
        <f t="shared" ref="K17:K23" si="3">SUM(C17:J17)</f>
        <v>99862</v>
      </c>
      <c r="L17" s="8">
        <f>D17/K17</f>
        <v>0.43429933307964991</v>
      </c>
      <c r="M17" s="43" t="s">
        <v>51</v>
      </c>
      <c r="N17" s="24">
        <f>C24*K16+D24*K17+E24*K18+F24*K19+G24*K20+H24*K21+I24*K22+J24*K23</f>
        <v>8832350379051</v>
      </c>
      <c r="P17" s="91"/>
      <c r="Q17" s="16" t="s">
        <v>0</v>
      </c>
      <c r="R17" s="41">
        <f t="shared" ref="R17:R23" si="4">C17/$K$24</f>
        <v>6.2368066306907341E-3</v>
      </c>
      <c r="S17" s="27">
        <f t="shared" si="1"/>
        <v>8.0230854711116194E-3</v>
      </c>
      <c r="T17" s="41">
        <f t="shared" si="1"/>
        <v>7.447761610951207E-4</v>
      </c>
      <c r="U17" s="41">
        <f t="shared" si="1"/>
        <v>3.1696459871345746E-3</v>
      </c>
      <c r="V17" s="41">
        <f t="shared" si="1"/>
        <v>6.3637108647968579E-5</v>
      </c>
      <c r="W17" s="41">
        <f t="shared" si="1"/>
        <v>2.0460070396701525E-4</v>
      </c>
      <c r="X17" s="41">
        <f t="shared" si="1"/>
        <v>3.107858794435675E-5</v>
      </c>
      <c r="Y17" s="41">
        <f t="shared" si="1"/>
        <v>0</v>
      </c>
      <c r="Z17" s="7">
        <f t="shared" ref="Z17:Z22" si="5">SUM(R17:Y17)</f>
        <v>1.8473630650591391E-2</v>
      </c>
      <c r="AB17" t="s">
        <v>43</v>
      </c>
      <c r="AC17">
        <f>R24*Z16+S24*Z17+T24*Z18+U24*Z19+V24*Z20+W24*Z21+X24*Z22+Y24*Z23</f>
        <v>0.30225972475786511</v>
      </c>
      <c r="AE17" s="7">
        <f t="shared" ref="AE17:AE23" si="6">$C$24+K17</f>
        <v>624749</v>
      </c>
      <c r="AF17" s="7">
        <f t="shared" ref="AF17:AF23" si="7">$D$24+K17</f>
        <v>160360</v>
      </c>
      <c r="AG17" s="7">
        <f t="shared" ref="AG17:AG23" si="8">$E$24+K17</f>
        <v>1178035</v>
      </c>
      <c r="AH17" s="7">
        <f t="shared" ref="AH17:AH23" si="9">$F$24+K17</f>
        <v>769366</v>
      </c>
      <c r="AI17" s="7">
        <f t="shared" ref="AI17:AI23" si="10">$G$24+K17</f>
        <v>2494374</v>
      </c>
      <c r="AJ17" s="7">
        <f t="shared" ref="AJ17:AJ23" si="11">$H$24+K17</f>
        <v>554823</v>
      </c>
      <c r="AK17" s="7">
        <f t="shared" ref="AK17:AK23" si="12">$I$24+K17</f>
        <v>147255</v>
      </c>
      <c r="AL17" s="7">
        <f t="shared" ref="AL17:AL23" si="13">$J$24+K17</f>
        <v>275585</v>
      </c>
      <c r="AM17" s="7">
        <f t="shared" ref="AM17:AM23" si="14">SUM(AE17:AL17)</f>
        <v>6204547</v>
      </c>
      <c r="AO17" s="48">
        <f t="shared" ref="AO17:AO23" si="15">C17*(AE17*AE17)</f>
        <v>1.3158955606515714E+16</v>
      </c>
      <c r="AP17" s="48">
        <f t="shared" si="2"/>
        <v>1115273844752000</v>
      </c>
      <c r="AQ17" s="48">
        <f t="shared" si="2"/>
        <v>5587147772891850</v>
      </c>
      <c r="AR17" s="48">
        <f t="shared" si="2"/>
        <v>1.0142026534874104E+16</v>
      </c>
      <c r="AS17" s="48">
        <f t="shared" si="2"/>
        <v>2140334168245344</v>
      </c>
      <c r="AT17" s="48">
        <f t="shared" si="2"/>
        <v>340458388829874</v>
      </c>
      <c r="AU17" s="48">
        <f t="shared" si="2"/>
        <v>3642917884200</v>
      </c>
      <c r="AV17" s="48">
        <f t="shared" si="2"/>
        <v>0</v>
      </c>
    </row>
    <row r="18" spans="1:48" x14ac:dyDescent="0.35">
      <c r="A18" s="91"/>
      <c r="B18" s="16" t="s">
        <v>11</v>
      </c>
      <c r="C18" s="7">
        <v>32074</v>
      </c>
      <c r="D18" s="7">
        <v>64</v>
      </c>
      <c r="E18" s="27">
        <v>779916</v>
      </c>
      <c r="F18" s="7">
        <v>27133</v>
      </c>
      <c r="G18" s="7">
        <v>17557</v>
      </c>
      <c r="H18" s="7">
        <v>28275</v>
      </c>
      <c r="I18" s="7">
        <v>6081</v>
      </c>
      <c r="J18" s="7">
        <v>406</v>
      </c>
      <c r="K18" s="7">
        <f t="shared" si="3"/>
        <v>891506</v>
      </c>
      <c r="L18" s="8">
        <f>E18/K18</f>
        <v>0.87482978241313014</v>
      </c>
      <c r="M18" s="43"/>
      <c r="N18" s="24"/>
      <c r="P18" s="91"/>
      <c r="Q18" s="16" t="s">
        <v>11</v>
      </c>
      <c r="R18" s="41">
        <f t="shared" si="4"/>
        <v>5.9334204150434423E-3</v>
      </c>
      <c r="S18" s="41">
        <f t="shared" si="1"/>
        <v>1.1839462074040666E-5</v>
      </c>
      <c r="T18" s="27">
        <f t="shared" si="1"/>
        <v>0.14427790473339844</v>
      </c>
      <c r="U18" s="41">
        <f t="shared" si="1"/>
        <v>5.0193769446085215E-3</v>
      </c>
      <c r="V18" s="41">
        <f t="shared" si="1"/>
        <v>3.2478974317801871E-3</v>
      </c>
      <c r="W18" s="41">
        <f t="shared" si="1"/>
        <v>5.2306373459921852E-3</v>
      </c>
      <c r="X18" s="41">
        <f t="shared" si="1"/>
        <v>1.1249338886287702E-3</v>
      </c>
      <c r="Y18" s="41">
        <f t="shared" si="1"/>
        <v>7.5106587532195471E-5</v>
      </c>
      <c r="Z18" s="7">
        <f t="shared" si="5"/>
        <v>0.1649211168090578</v>
      </c>
      <c r="AB18" t="s">
        <v>44</v>
      </c>
      <c r="AC18">
        <f>(AC16-AC17)/1-AC17</f>
        <v>0.20103570008604765</v>
      </c>
      <c r="AE18" s="7">
        <f t="shared" si="6"/>
        <v>1416393</v>
      </c>
      <c r="AF18" s="7">
        <f t="shared" si="7"/>
        <v>952004</v>
      </c>
      <c r="AG18" s="7">
        <f t="shared" si="8"/>
        <v>1969679</v>
      </c>
      <c r="AH18" s="7">
        <f t="shared" si="9"/>
        <v>1561010</v>
      </c>
      <c r="AI18" s="7">
        <f t="shared" si="10"/>
        <v>3286018</v>
      </c>
      <c r="AJ18" s="7">
        <f t="shared" si="11"/>
        <v>1346467</v>
      </c>
      <c r="AK18" s="7">
        <f t="shared" si="12"/>
        <v>938899</v>
      </c>
      <c r="AL18" s="7">
        <f t="shared" si="13"/>
        <v>1067229</v>
      </c>
      <c r="AM18" s="7">
        <f t="shared" si="14"/>
        <v>12537699</v>
      </c>
      <c r="AO18" s="48">
        <f t="shared" si="15"/>
        <v>6.4345868690021224E+16</v>
      </c>
      <c r="AP18" s="48">
        <f t="shared" si="2"/>
        <v>58003943425024</v>
      </c>
      <c r="AQ18" s="48">
        <f t="shared" si="2"/>
        <v>3.0257896938014848E+18</v>
      </c>
      <c r="AR18" s="48">
        <f t="shared" si="2"/>
        <v>6.6116397987973296E+16</v>
      </c>
      <c r="AS18" s="48">
        <f t="shared" si="2"/>
        <v>1.8957898130056048E+17</v>
      </c>
      <c r="AT18" s="48">
        <f t="shared" si="2"/>
        <v>5.1261822378566472E+16</v>
      </c>
      <c r="AU18" s="48">
        <f t="shared" si="2"/>
        <v>5360592031114281</v>
      </c>
      <c r="AV18" s="48">
        <f t="shared" si="2"/>
        <v>462424961807046</v>
      </c>
    </row>
    <row r="19" spans="1:48" x14ac:dyDescent="0.35">
      <c r="A19" s="91"/>
      <c r="B19" s="16" t="s">
        <v>3</v>
      </c>
      <c r="C19" s="7">
        <v>17158</v>
      </c>
      <c r="D19" s="7">
        <v>4717</v>
      </c>
      <c r="E19" s="15">
        <v>11174</v>
      </c>
      <c r="F19" s="27">
        <v>391584</v>
      </c>
      <c r="G19" s="7">
        <v>3846</v>
      </c>
      <c r="H19" s="7">
        <v>13413</v>
      </c>
      <c r="I19" s="7">
        <v>3183</v>
      </c>
      <c r="J19" s="7">
        <v>803</v>
      </c>
      <c r="K19" s="7">
        <f t="shared" si="3"/>
        <v>445878</v>
      </c>
      <c r="L19" s="8">
        <f>F19/K19</f>
        <v>0.8782312650545665</v>
      </c>
      <c r="M19" s="43" t="s">
        <v>52</v>
      </c>
      <c r="N19">
        <f>((C16*(C24+K16))+(D17*(D24+K17))+(E18*(E24+K18))+(F19*(F24+K19))+(G20*(G24+K20))+(H21*(H24+K21))+(I22*(I24+K22))+(J23*(J24+K23)))</f>
        <v>15129027176778</v>
      </c>
      <c r="P19" s="91"/>
      <c r="Q19" s="16" t="s">
        <v>3</v>
      </c>
      <c r="R19" s="41">
        <f t="shared" si="4"/>
        <v>3.1740857854123399E-3</v>
      </c>
      <c r="S19" s="41">
        <f t="shared" si="1"/>
        <v>8.7260535317577848E-4</v>
      </c>
      <c r="T19" s="41">
        <f t="shared" si="1"/>
        <v>2.0670960814895374E-3</v>
      </c>
      <c r="U19" s="27">
        <f t="shared" si="1"/>
        <v>7.243974870001782E-2</v>
      </c>
      <c r="V19" s="41">
        <f t="shared" si="1"/>
        <v>7.1147767401188132E-4</v>
      </c>
      <c r="W19" s="41">
        <f t="shared" si="1"/>
        <v>2.4812922624860541E-3</v>
      </c>
      <c r="X19" s="41">
        <f t="shared" si="1"/>
        <v>5.8882824658861629E-4</v>
      </c>
      <c r="Y19" s="41">
        <f t="shared" si="1"/>
        <v>1.4854825071022897E-4</v>
      </c>
      <c r="Z19" s="7">
        <f t="shared" si="5"/>
        <v>8.2483682353892251E-2</v>
      </c>
      <c r="AB19" s="42" t="s">
        <v>48</v>
      </c>
      <c r="AC19">
        <f>1/K24*(C16+D17+E18+F19+G20+H21+I22+J23)</f>
        <v>0.80555514960177788</v>
      </c>
      <c r="AE19" s="7">
        <f t="shared" si="6"/>
        <v>970765</v>
      </c>
      <c r="AF19" s="7">
        <f t="shared" si="7"/>
        <v>506376</v>
      </c>
      <c r="AG19" s="7">
        <f t="shared" si="8"/>
        <v>1524051</v>
      </c>
      <c r="AH19" s="7">
        <f t="shared" si="9"/>
        <v>1115382</v>
      </c>
      <c r="AI19" s="7">
        <f t="shared" si="10"/>
        <v>2840390</v>
      </c>
      <c r="AJ19" s="7">
        <f t="shared" si="11"/>
        <v>900839</v>
      </c>
      <c r="AK19" s="7">
        <f t="shared" si="12"/>
        <v>493271</v>
      </c>
      <c r="AL19" s="7">
        <f t="shared" si="13"/>
        <v>621601</v>
      </c>
      <c r="AM19" s="7">
        <f t="shared" si="14"/>
        <v>8972675</v>
      </c>
      <c r="AO19" s="48">
        <f t="shared" si="15"/>
        <v>1.616943642909055E+16</v>
      </c>
      <c r="AP19" s="48">
        <f t="shared" si="2"/>
        <v>1209517353974592</v>
      </c>
      <c r="AQ19" s="48">
        <f t="shared" si="2"/>
        <v>2.5954201229015576E+16</v>
      </c>
      <c r="AR19" s="48">
        <f t="shared" si="2"/>
        <v>4.8716065028774362E+17</v>
      </c>
      <c r="AS19" s="48">
        <f t="shared" si="2"/>
        <v>3.10288178441766E+16</v>
      </c>
      <c r="AT19" s="48">
        <f t="shared" si="2"/>
        <v>1.0884795754292372E+16</v>
      </c>
      <c r="AU19" s="48">
        <f t="shared" si="2"/>
        <v>774475717460703</v>
      </c>
      <c r="AV19" s="48">
        <f t="shared" si="2"/>
        <v>310269405970403</v>
      </c>
    </row>
    <row r="20" spans="1:48" x14ac:dyDescent="0.35">
      <c r="A20" s="91"/>
      <c r="B20" s="16" t="s">
        <v>10</v>
      </c>
      <c r="C20" s="7">
        <v>23930</v>
      </c>
      <c r="D20" s="7">
        <v>10993</v>
      </c>
      <c r="E20" s="7">
        <v>244312</v>
      </c>
      <c r="F20" s="7">
        <v>192741</v>
      </c>
      <c r="G20" s="27">
        <v>2324225</v>
      </c>
      <c r="H20" s="7">
        <v>152649</v>
      </c>
      <c r="I20" s="7">
        <v>24688</v>
      </c>
      <c r="J20" s="7">
        <v>9946</v>
      </c>
      <c r="K20" s="7">
        <f t="shared" si="3"/>
        <v>2983484</v>
      </c>
      <c r="L20" s="8">
        <f>G20/K20</f>
        <v>0.77903048918646789</v>
      </c>
      <c r="M20" s="43" t="s">
        <v>55</v>
      </c>
      <c r="N20">
        <f>(1/K24)*((AC19*(1-AC19))/((1-AC20)*(1-AC20)))+((2*(1-AC19))*(2*AC19*AC20-AC21))/((1-AC20)*(1-AC20)*(1-AC20))+(((1-AC19)*(1-AC19))*(AC22-4*(AC20*AC20)))/((1-AC20)*(1-AC20)*(1-AC20)*(1-AC20))</f>
        <v>-9.3132320560808252E-2</v>
      </c>
      <c r="P20" s="91"/>
      <c r="Q20" s="16" t="s">
        <v>10</v>
      </c>
      <c r="R20" s="41">
        <f t="shared" si="4"/>
        <v>4.4268488661217678E-3</v>
      </c>
      <c r="S20" s="41">
        <f t="shared" si="1"/>
        <v>2.0336126028113913E-3</v>
      </c>
      <c r="T20" s="41">
        <f t="shared" si="1"/>
        <v>4.5195666534890988E-2</v>
      </c>
      <c r="U20" s="41">
        <f t="shared" si="1"/>
        <v>3.5655464993947998E-2</v>
      </c>
      <c r="V20" s="27">
        <f t="shared" si="1"/>
        <v>0.42996208967245575</v>
      </c>
      <c r="W20" s="41">
        <f t="shared" si="1"/>
        <v>2.8238781970941151E-2</v>
      </c>
      <c r="X20" s="41">
        <f t="shared" si="1"/>
        <v>4.5670724950611866E-3</v>
      </c>
      <c r="Y20" s="41">
        <f t="shared" si="1"/>
        <v>1.8399264029438822E-3</v>
      </c>
      <c r="Z20" s="7">
        <f t="shared" si="5"/>
        <v>0.55191946353917409</v>
      </c>
      <c r="AB20" s="42" t="s">
        <v>45</v>
      </c>
      <c r="AC20" s="44">
        <f>(1/(K24*K24))*N17</f>
        <v>0.30225972475786511</v>
      </c>
      <c r="AE20" s="7">
        <f t="shared" si="6"/>
        <v>3508371</v>
      </c>
      <c r="AF20" s="7">
        <f t="shared" si="7"/>
        <v>3043982</v>
      </c>
      <c r="AG20" s="7">
        <f t="shared" si="8"/>
        <v>4061657</v>
      </c>
      <c r="AH20" s="7">
        <f t="shared" si="9"/>
        <v>3652988</v>
      </c>
      <c r="AI20" s="7">
        <f t="shared" si="10"/>
        <v>5377996</v>
      </c>
      <c r="AJ20" s="7">
        <f t="shared" si="11"/>
        <v>3438445</v>
      </c>
      <c r="AK20" s="7">
        <f t="shared" si="12"/>
        <v>3030877</v>
      </c>
      <c r="AL20" s="7">
        <f t="shared" si="13"/>
        <v>3159207</v>
      </c>
      <c r="AM20" s="7">
        <f t="shared" si="14"/>
        <v>29273523</v>
      </c>
      <c r="AO20" s="48">
        <f t="shared" si="15"/>
        <v>2.9454640307222912E+17</v>
      </c>
      <c r="AP20" s="48">
        <f t="shared" si="2"/>
        <v>1.0185922979464973E+17</v>
      </c>
      <c r="AQ20" s="48">
        <f t="shared" si="2"/>
        <v>4.0304291328650783E+18</v>
      </c>
      <c r="AR20" s="48">
        <f t="shared" si="2"/>
        <v>2.5719978371078026E+18</v>
      </c>
      <c r="AS20" s="48">
        <f t="shared" si="2"/>
        <v>6.7223190067480789E+19</v>
      </c>
      <c r="AT20" s="48">
        <f t="shared" si="2"/>
        <v>1.8047544754474982E+18</v>
      </c>
      <c r="AU20" s="48">
        <f t="shared" si="2"/>
        <v>2.2678928552681677E+17</v>
      </c>
      <c r="AV20" s="48">
        <f t="shared" si="2"/>
        <v>9.926693688957216E+16</v>
      </c>
    </row>
    <row r="21" spans="1:48" x14ac:dyDescent="0.35">
      <c r="A21" s="91"/>
      <c r="B21" s="15" t="s">
        <v>13</v>
      </c>
      <c r="C21" s="7">
        <v>2003</v>
      </c>
      <c r="D21" s="7">
        <v>469</v>
      </c>
      <c r="E21" s="7">
        <v>26269</v>
      </c>
      <c r="F21" s="7">
        <v>16270</v>
      </c>
      <c r="G21" s="7">
        <v>36209</v>
      </c>
      <c r="H21" s="27">
        <v>253483</v>
      </c>
      <c r="I21" s="7">
        <v>2594</v>
      </c>
      <c r="J21" s="7">
        <v>2622</v>
      </c>
      <c r="K21" s="7">
        <f t="shared" si="3"/>
        <v>339919</v>
      </c>
      <c r="L21" s="8">
        <f>H21/K21</f>
        <v>0.74571589113877135</v>
      </c>
      <c r="N21">
        <f>N20*-1</f>
        <v>9.3132320560808252E-2</v>
      </c>
      <c r="P21" s="91"/>
      <c r="Q21" s="15" t="s">
        <v>13</v>
      </c>
      <c r="R21" s="41">
        <f t="shared" si="4"/>
        <v>3.7053816459849148E-4</v>
      </c>
      <c r="S21" s="41">
        <f t="shared" si="1"/>
        <v>8.6761058011329252E-5</v>
      </c>
      <c r="T21" s="41">
        <f t="shared" si="1"/>
        <v>4.8595442066089725E-3</v>
      </c>
      <c r="U21" s="41">
        <f t="shared" si="1"/>
        <v>3.0098132491350256E-3</v>
      </c>
      <c r="V21" s="41">
        <f t="shared" si="1"/>
        <v>6.6983606599834138E-3</v>
      </c>
      <c r="W21" s="27">
        <f t="shared" si="1"/>
        <v>4.6892224451782032E-2</v>
      </c>
      <c r="X21" s="41">
        <f t="shared" si="1"/>
        <v>4.7986819718846076E-4</v>
      </c>
      <c r="Y21" s="41">
        <f t="shared" si="1"/>
        <v>4.8504796184585351E-4</v>
      </c>
      <c r="Z21" s="7">
        <f t="shared" si="5"/>
        <v>6.2882157949153583E-2</v>
      </c>
      <c r="AB21" s="42" t="s">
        <v>46</v>
      </c>
      <c r="AC21">
        <f>(1/(K24*K24))*((C16*(C24+K16))+(D17*(D24+K17))+(E18*(E24+K18))+(F19*(F24+K19))+(G20*(G24+K20))+(H21*(H24+K21))+(I22*(I24+K22))+(J23*(J24+K23)))</f>
        <v>0.51774390666762915</v>
      </c>
      <c r="AE21" s="7">
        <f t="shared" si="6"/>
        <v>864806</v>
      </c>
      <c r="AF21" s="7">
        <f t="shared" si="7"/>
        <v>400417</v>
      </c>
      <c r="AG21" s="7">
        <f t="shared" si="8"/>
        <v>1418092</v>
      </c>
      <c r="AH21" s="7">
        <f t="shared" si="9"/>
        <v>1009423</v>
      </c>
      <c r="AI21" s="7">
        <f t="shared" si="10"/>
        <v>2734431</v>
      </c>
      <c r="AJ21" s="7">
        <f t="shared" si="11"/>
        <v>794880</v>
      </c>
      <c r="AK21" s="7">
        <f t="shared" si="12"/>
        <v>387312</v>
      </c>
      <c r="AL21" s="7">
        <f t="shared" si="13"/>
        <v>515642</v>
      </c>
      <c r="AM21" s="7">
        <f t="shared" si="14"/>
        <v>8125003</v>
      </c>
      <c r="AO21" s="48">
        <f t="shared" si="15"/>
        <v>1498022503524908</v>
      </c>
      <c r="AP21" s="48">
        <f t="shared" si="2"/>
        <v>75196539953941</v>
      </c>
      <c r="AQ21" s="48">
        <f t="shared" si="2"/>
        <v>5.2826562875668816E+16</v>
      </c>
      <c r="AR21" s="48">
        <f t="shared" si="2"/>
        <v>1.657806908095483E+16</v>
      </c>
      <c r="AS21" s="48">
        <f t="shared" si="2"/>
        <v>2.7073878077019206E+17</v>
      </c>
      <c r="AT21" s="48">
        <f t="shared" si="2"/>
        <v>1.601592321687552E+17</v>
      </c>
      <c r="AU21" s="48">
        <f t="shared" si="2"/>
        <v>389127458382336</v>
      </c>
      <c r="AV21" s="48">
        <f t="shared" si="2"/>
        <v>697154854414008</v>
      </c>
    </row>
    <row r="22" spans="1:48" x14ac:dyDescent="0.35">
      <c r="A22" s="91"/>
      <c r="B22" s="16" t="s">
        <v>1</v>
      </c>
      <c r="C22" s="7">
        <v>2744</v>
      </c>
      <c r="D22" s="7">
        <v>101</v>
      </c>
      <c r="E22" s="7">
        <v>4009</v>
      </c>
      <c r="F22" s="7">
        <v>3091</v>
      </c>
      <c r="G22" s="7">
        <v>6498</v>
      </c>
      <c r="H22" s="7">
        <v>2365</v>
      </c>
      <c r="I22" s="27">
        <v>5190</v>
      </c>
      <c r="J22" s="7">
        <v>2340</v>
      </c>
      <c r="K22" s="7">
        <f t="shared" si="3"/>
        <v>26338</v>
      </c>
      <c r="L22" s="8">
        <f>I22/K22</f>
        <v>0.19705368668843495</v>
      </c>
      <c r="M22" s="43" t="s">
        <v>57</v>
      </c>
      <c r="N22">
        <f>SQRT(N21)</f>
        <v>0.30517588463181072</v>
      </c>
      <c r="P22" s="91"/>
      <c r="Q22" s="16" t="s">
        <v>1</v>
      </c>
      <c r="R22" s="41">
        <f t="shared" si="4"/>
        <v>5.0761693642449352E-4</v>
      </c>
      <c r="S22" s="41">
        <f t="shared" si="1"/>
        <v>1.8684151085595426E-5</v>
      </c>
      <c r="T22" s="41">
        <f t="shared" si="1"/>
        <v>7.4163130398170361E-4</v>
      </c>
      <c r="U22" s="41">
        <f t="shared" si="1"/>
        <v>5.7180901985718279E-4</v>
      </c>
      <c r="V22" s="41">
        <f t="shared" si="1"/>
        <v>1.2020753837049414E-3</v>
      </c>
      <c r="W22" s="41">
        <f t="shared" si="1"/>
        <v>4.3750512195478398E-4</v>
      </c>
      <c r="X22" s="27">
        <f t="shared" si="1"/>
        <v>9.6010637756673521E-4</v>
      </c>
      <c r="Y22" s="41">
        <f t="shared" si="1"/>
        <v>4.3288033208211183E-4</v>
      </c>
      <c r="Z22" s="7">
        <f t="shared" si="5"/>
        <v>4.8723086266575476E-3</v>
      </c>
      <c r="AB22" s="42" t="s">
        <v>47</v>
      </c>
      <c r="AC22" s="45">
        <f>(1/(K24*K24*K24))*AO16</f>
        <v>2.4478135081109787E-3</v>
      </c>
      <c r="AE22" s="7">
        <f t="shared" si="6"/>
        <v>551225</v>
      </c>
      <c r="AF22" s="7">
        <f t="shared" si="7"/>
        <v>86836</v>
      </c>
      <c r="AG22" s="7">
        <f t="shared" si="8"/>
        <v>1104511</v>
      </c>
      <c r="AH22" s="7">
        <f t="shared" si="9"/>
        <v>695842</v>
      </c>
      <c r="AI22" s="7">
        <f t="shared" si="10"/>
        <v>2420850</v>
      </c>
      <c r="AJ22" s="7">
        <f t="shared" si="11"/>
        <v>481299</v>
      </c>
      <c r="AK22" s="7">
        <f t="shared" si="12"/>
        <v>73731</v>
      </c>
      <c r="AL22" s="7">
        <f t="shared" si="13"/>
        <v>202061</v>
      </c>
      <c r="AM22" s="7">
        <f t="shared" si="14"/>
        <v>5616355</v>
      </c>
      <c r="AO22" s="48">
        <f t="shared" si="15"/>
        <v>833761657715000</v>
      </c>
      <c r="AP22" s="48">
        <f t="shared" si="2"/>
        <v>761589580496</v>
      </c>
      <c r="AQ22" s="48">
        <f t="shared" si="2"/>
        <v>4890757697426089</v>
      </c>
      <c r="AR22" s="48">
        <f t="shared" si="2"/>
        <v>1496650110987724</v>
      </c>
      <c r="AS22" s="48">
        <f t="shared" si="2"/>
        <v>3.8081624666805E+16</v>
      </c>
      <c r="AT22" s="48">
        <f t="shared" si="2"/>
        <v>547849240303365</v>
      </c>
      <c r="AU22" s="48">
        <f t="shared" si="2"/>
        <v>28214191273590</v>
      </c>
      <c r="AV22" s="48">
        <f t="shared" si="2"/>
        <v>95539035667140</v>
      </c>
    </row>
    <row r="23" spans="1:48" x14ac:dyDescent="0.35">
      <c r="A23" s="91"/>
      <c r="B23" s="16" t="s">
        <v>2</v>
      </c>
      <c r="C23" s="15">
        <v>8506</v>
      </c>
      <c r="D23" s="19">
        <v>0</v>
      </c>
      <c r="E23" s="7">
        <v>171</v>
      </c>
      <c r="F23" s="7">
        <v>354</v>
      </c>
      <c r="G23" s="7">
        <v>725</v>
      </c>
      <c r="H23" s="7">
        <v>1645</v>
      </c>
      <c r="I23" s="7">
        <v>2746</v>
      </c>
      <c r="J23" s="27">
        <v>152024</v>
      </c>
      <c r="K23" s="7">
        <f t="shared" si="3"/>
        <v>166171</v>
      </c>
      <c r="L23" s="8">
        <f>J23/K23</f>
        <v>0.91486480793880998</v>
      </c>
      <c r="P23" s="91"/>
      <c r="Q23" s="16" t="s">
        <v>2</v>
      </c>
      <c r="R23" s="41">
        <f t="shared" si="4"/>
        <v>1.5735385062779672E-3</v>
      </c>
      <c r="S23" s="41">
        <f t="shared" si="1"/>
        <v>0</v>
      </c>
      <c r="T23" s="41">
        <f t="shared" si="1"/>
        <v>3.1633562729077407E-5</v>
      </c>
      <c r="U23" s="41">
        <f t="shared" si="1"/>
        <v>6.5487024597037438E-5</v>
      </c>
      <c r="V23" s="41">
        <f t="shared" si="1"/>
        <v>1.3411890630749191E-4</v>
      </c>
      <c r="W23" s="41">
        <f t="shared" si="1"/>
        <v>3.0431117362182648E-4</v>
      </c>
      <c r="X23" s="41">
        <f t="shared" si="1"/>
        <v>5.0798691961430732E-4</v>
      </c>
      <c r="Y23" s="27">
        <f t="shared" si="1"/>
        <v>2.8123162224124348E-2</v>
      </c>
      <c r="Z23" s="7">
        <f>SUM(R23:Y23)</f>
        <v>3.0740238317272055E-2</v>
      </c>
      <c r="AB23" s="42" t="s">
        <v>56</v>
      </c>
      <c r="AC23">
        <f>AC18/N22</f>
        <v>0.65875355888160581</v>
      </c>
      <c r="AE23" s="7">
        <f t="shared" si="6"/>
        <v>691058</v>
      </c>
      <c r="AF23" s="7">
        <f t="shared" si="7"/>
        <v>226669</v>
      </c>
      <c r="AG23" s="7">
        <f t="shared" si="8"/>
        <v>1244344</v>
      </c>
      <c r="AH23" s="7">
        <f t="shared" si="9"/>
        <v>835675</v>
      </c>
      <c r="AI23" s="7">
        <f t="shared" si="10"/>
        <v>2560683</v>
      </c>
      <c r="AJ23" s="7">
        <f t="shared" si="11"/>
        <v>621132</v>
      </c>
      <c r="AK23" s="7">
        <f t="shared" si="12"/>
        <v>213564</v>
      </c>
      <c r="AL23" s="7">
        <f t="shared" si="13"/>
        <v>341894</v>
      </c>
      <c r="AM23" s="7">
        <f t="shared" si="14"/>
        <v>6735019</v>
      </c>
      <c r="AO23" s="48">
        <f t="shared" si="15"/>
        <v>4062135221550184</v>
      </c>
      <c r="AP23" s="48">
        <f t="shared" si="2"/>
        <v>0</v>
      </c>
      <c r="AQ23" s="48">
        <f t="shared" si="2"/>
        <v>264775030347456</v>
      </c>
      <c r="AR23" s="48">
        <f t="shared" si="2"/>
        <v>247216857791250</v>
      </c>
      <c r="AS23" s="48">
        <f t="shared" si="2"/>
        <v>4753895634204525</v>
      </c>
      <c r="AT23" s="48">
        <f t="shared" si="2"/>
        <v>634649161542480</v>
      </c>
      <c r="AU23" s="48">
        <f t="shared" si="2"/>
        <v>125243912435616</v>
      </c>
      <c r="AV23" s="48">
        <f t="shared" si="2"/>
        <v>1.7770314496045664E+16</v>
      </c>
    </row>
    <row r="24" spans="1:48" x14ac:dyDescent="0.35">
      <c r="A24" s="85"/>
      <c r="B24" s="4" t="s">
        <v>22</v>
      </c>
      <c r="C24" s="7">
        <f>SUM(C16:C23)</f>
        <v>524887</v>
      </c>
      <c r="D24" s="7">
        <f t="shared" ref="D24:J24" si="16">SUM(D16:D23)</f>
        <v>60498</v>
      </c>
      <c r="E24" s="7">
        <f t="shared" si="16"/>
        <v>1078173</v>
      </c>
      <c r="F24" s="7">
        <f t="shared" si="16"/>
        <v>669504</v>
      </c>
      <c r="G24" s="7">
        <f t="shared" si="16"/>
        <v>2394512</v>
      </c>
      <c r="H24" s="7">
        <f t="shared" si="16"/>
        <v>454961</v>
      </c>
      <c r="I24" s="7">
        <f t="shared" si="16"/>
        <v>47393</v>
      </c>
      <c r="J24" s="7">
        <f t="shared" si="16"/>
        <v>175723</v>
      </c>
      <c r="K24" s="4">
        <f>SUM(C24:J24)</f>
        <v>5405651</v>
      </c>
      <c r="L24" s="37"/>
      <c r="P24" s="85"/>
      <c r="Q24" s="4" t="s">
        <v>22</v>
      </c>
      <c r="R24" s="7">
        <f>SUM(R16:R23)</f>
        <v>9.7099683275890358E-2</v>
      </c>
      <c r="S24" s="7">
        <f t="shared" ref="S24:Z24" si="17">SUM(S16:S23)</f>
        <v>1.1191621508676752E-2</v>
      </c>
      <c r="T24" s="7">
        <f t="shared" si="17"/>
        <v>0.19945294285554135</v>
      </c>
      <c r="U24" s="7">
        <f t="shared" si="17"/>
        <v>0.12385261275653942</v>
      </c>
      <c r="V24" s="7">
        <f t="shared" si="17"/>
        <v>0.44296459390367598</v>
      </c>
      <c r="W24" s="7">
        <f t="shared" si="17"/>
        <v>8.4163961010431484E-2</v>
      </c>
      <c r="X24" s="7">
        <f t="shared" si="17"/>
        <v>8.7673066574220186E-3</v>
      </c>
      <c r="Y24" s="7">
        <f t="shared" si="17"/>
        <v>3.2507278031822628E-2</v>
      </c>
      <c r="Z24" s="4">
        <f t="shared" si="17"/>
        <v>1.0000000000000002</v>
      </c>
      <c r="AM24" s="46"/>
    </row>
    <row r="25" spans="1:48" x14ac:dyDescent="0.35">
      <c r="A25" s="92" t="s">
        <v>35</v>
      </c>
      <c r="B25" s="93"/>
      <c r="C25" s="31">
        <f>C16/C24</f>
        <v>0.77113359637407675</v>
      </c>
      <c r="D25" s="31">
        <f>D17/D24</f>
        <v>0.7168832027505041</v>
      </c>
      <c r="E25" s="31">
        <f>E18/E24</f>
        <v>0.72336814221836387</v>
      </c>
      <c r="F25" s="31">
        <f>F19/F24</f>
        <v>0.58488672211069692</v>
      </c>
      <c r="G25" s="31">
        <f>G20/G24</f>
        <v>0.97064662862412054</v>
      </c>
      <c r="H25" s="31">
        <f>H21/H24</f>
        <v>0.55715325049839437</v>
      </c>
      <c r="I25" s="31">
        <f>I22/I24</f>
        <v>0.10950984322579284</v>
      </c>
      <c r="J25" s="31">
        <f>J23/J24</f>
        <v>0.86513433073644319</v>
      </c>
      <c r="K25" s="38"/>
      <c r="L25" s="35"/>
    </row>
    <row r="26" spans="1:48" ht="18.5" x14ac:dyDescent="0.45">
      <c r="A26" s="25"/>
      <c r="B26" s="26"/>
      <c r="C26" s="17"/>
      <c r="D26" s="17"/>
      <c r="E26" s="17"/>
      <c r="F26" s="17"/>
      <c r="G26" s="17"/>
      <c r="H26" s="17"/>
      <c r="I26" s="17"/>
      <c r="J26" s="17"/>
      <c r="K26" s="21"/>
      <c r="L26" s="36" t="s">
        <v>37</v>
      </c>
      <c r="M26" s="22">
        <f>(C16+D17+E18+F19+G20+H21+I22+J23)/K24</f>
        <v>0.80555514960177788</v>
      </c>
    </row>
    <row r="27" spans="1:48" ht="21" x14ac:dyDescent="0.5">
      <c r="B27" s="23" t="s">
        <v>62</v>
      </c>
      <c r="I27">
        <f>SUM(C24:J24)</f>
        <v>5405651</v>
      </c>
      <c r="J27">
        <f>SUM(K16:K23)</f>
        <v>5405651</v>
      </c>
      <c r="L27" s="3"/>
    </row>
    <row r="28" spans="1:48" x14ac:dyDescent="0.35">
      <c r="L28" s="3"/>
    </row>
    <row r="29" spans="1:48" x14ac:dyDescent="0.35">
      <c r="A29" s="84" t="s">
        <v>24</v>
      </c>
      <c r="B29" s="80">
        <v>2013</v>
      </c>
      <c r="C29" s="81"/>
      <c r="D29" s="81"/>
      <c r="E29" s="81"/>
      <c r="F29" s="81"/>
      <c r="G29" s="81"/>
      <c r="H29" s="81"/>
      <c r="I29" s="81"/>
      <c r="J29" s="81"/>
      <c r="K29" s="82"/>
      <c r="L29" s="86" t="s">
        <v>36</v>
      </c>
      <c r="P29" s="87" t="s">
        <v>24</v>
      </c>
      <c r="Q29" s="80">
        <v>2013</v>
      </c>
      <c r="R29" s="81"/>
      <c r="S29" s="81"/>
      <c r="T29" s="81"/>
      <c r="U29" s="81"/>
      <c r="V29" s="81"/>
      <c r="W29" s="81"/>
      <c r="X29" s="81"/>
      <c r="Y29" s="81"/>
      <c r="Z29" s="82"/>
    </row>
    <row r="30" spans="1:48" x14ac:dyDescent="0.35">
      <c r="A30" s="85"/>
      <c r="B30" s="7"/>
      <c r="C30" s="7" t="s">
        <v>8</v>
      </c>
      <c r="D30" s="7" t="s">
        <v>0</v>
      </c>
      <c r="E30" s="7" t="s">
        <v>11</v>
      </c>
      <c r="F30" s="7" t="s">
        <v>3</v>
      </c>
      <c r="G30" s="7" t="s">
        <v>10</v>
      </c>
      <c r="H30" s="7" t="s">
        <v>19</v>
      </c>
      <c r="I30" s="7" t="s">
        <v>20</v>
      </c>
      <c r="J30" s="7" t="s">
        <v>2</v>
      </c>
      <c r="K30" s="20" t="s">
        <v>22</v>
      </c>
      <c r="L30" s="86"/>
      <c r="P30" s="88"/>
      <c r="Q30" s="7"/>
      <c r="R30" s="7" t="s">
        <v>8</v>
      </c>
      <c r="S30" s="7" t="s">
        <v>0</v>
      </c>
      <c r="T30" s="7" t="s">
        <v>11</v>
      </c>
      <c r="U30" s="7" t="s">
        <v>3</v>
      </c>
      <c r="V30" s="7" t="s">
        <v>10</v>
      </c>
      <c r="W30" s="7" t="s">
        <v>19</v>
      </c>
      <c r="X30" s="7" t="s">
        <v>20</v>
      </c>
      <c r="Y30" s="7" t="s">
        <v>2</v>
      </c>
      <c r="Z30" s="20" t="s">
        <v>22</v>
      </c>
      <c r="AE30" s="89" t="s">
        <v>53</v>
      </c>
      <c r="AF30" s="89"/>
      <c r="AG30" s="89"/>
      <c r="AH30" s="89"/>
      <c r="AI30" s="89"/>
      <c r="AJ30" s="89"/>
      <c r="AK30" s="89"/>
      <c r="AL30" s="89"/>
      <c r="AM30" s="89"/>
      <c r="AO30" s="90" t="s">
        <v>54</v>
      </c>
      <c r="AP30" s="90"/>
      <c r="AQ30" s="90"/>
      <c r="AR30" s="90"/>
      <c r="AS30" s="90"/>
      <c r="AT30" s="90"/>
      <c r="AU30" s="90"/>
      <c r="AV30" s="90"/>
    </row>
    <row r="31" spans="1:48" x14ac:dyDescent="0.35">
      <c r="A31" s="84">
        <v>2009</v>
      </c>
      <c r="B31" s="15" t="s">
        <v>8</v>
      </c>
      <c r="C31" s="27">
        <v>496823</v>
      </c>
      <c r="D31" s="7">
        <v>150</v>
      </c>
      <c r="E31" s="7">
        <v>349</v>
      </c>
      <c r="F31" s="7">
        <v>8888</v>
      </c>
      <c r="G31" s="7">
        <v>5251</v>
      </c>
      <c r="H31" s="7">
        <v>1332</v>
      </c>
      <c r="I31" s="7">
        <v>840</v>
      </c>
      <c r="J31" s="7">
        <v>9566</v>
      </c>
      <c r="K31" s="7">
        <f>SUM(C31:J31)</f>
        <v>523199</v>
      </c>
      <c r="L31" s="8">
        <f>C31/K31</f>
        <v>0.94958705960829437</v>
      </c>
      <c r="M31" s="43" t="s">
        <v>49</v>
      </c>
      <c r="N31">
        <f>C31+D32+E33+F34+G35+H36+I37+J38</f>
        <v>5227903</v>
      </c>
      <c r="P31" s="84">
        <v>2009</v>
      </c>
      <c r="Q31" s="15" t="s">
        <v>8</v>
      </c>
      <c r="R31" s="27">
        <f>C31/$K$24</f>
        <v>9.1908079156423531E-2</v>
      </c>
      <c r="S31" s="41">
        <f t="shared" ref="S31:Y38" si="18">D31/$K$24</f>
        <v>2.7748739236032809E-5</v>
      </c>
      <c r="T31" s="41">
        <f t="shared" si="18"/>
        <v>6.4562066622503002E-5</v>
      </c>
      <c r="U31" s="41">
        <f t="shared" si="18"/>
        <v>1.6442052955323975E-3</v>
      </c>
      <c r="V31" s="41">
        <f t="shared" si="18"/>
        <v>9.713908648560553E-4</v>
      </c>
      <c r="W31" s="41">
        <f t="shared" si="18"/>
        <v>2.4640880441597138E-4</v>
      </c>
      <c r="X31" s="41">
        <f t="shared" si="18"/>
        <v>1.5539293972178375E-4</v>
      </c>
      <c r="Y31" s="41">
        <f t="shared" si="18"/>
        <v>1.7696295968792658E-3</v>
      </c>
      <c r="Z31" s="7">
        <f>SUM(R31:Y31)</f>
        <v>9.678741746368752E-2</v>
      </c>
      <c r="AB31" t="s">
        <v>42</v>
      </c>
      <c r="AC31">
        <f>R31+S32+T33+U34+V35+W36+X37+Y38</f>
        <v>0.9671181139884909</v>
      </c>
      <c r="AE31" s="7">
        <f>$C$24+K31</f>
        <v>1048086</v>
      </c>
      <c r="AF31" s="7">
        <f>$D$24+K31</f>
        <v>583697</v>
      </c>
      <c r="AG31" s="7">
        <f>$E$24+K31</f>
        <v>1601372</v>
      </c>
      <c r="AH31" s="7">
        <f>$F$24+K31</f>
        <v>1192703</v>
      </c>
      <c r="AI31" s="7">
        <f>$G$24+K31</f>
        <v>2917711</v>
      </c>
      <c r="AJ31" s="7">
        <f>$H$24+K31</f>
        <v>978160</v>
      </c>
      <c r="AK31" s="7">
        <f>$I$24+K31</f>
        <v>570592</v>
      </c>
      <c r="AL31" s="7">
        <f>$J$24+K31</f>
        <v>698922</v>
      </c>
      <c r="AM31" s="7">
        <f>SUM(AE31:AL31)</f>
        <v>9591243</v>
      </c>
      <c r="AO31" s="48">
        <f>C31*(AE31*AE31)</f>
        <v>5.4575224719319091E+17</v>
      </c>
      <c r="AP31" s="48">
        <f t="shared" ref="AP31:AV38" si="19">D31*(AF31*AF31)</f>
        <v>51105328171350</v>
      </c>
      <c r="AQ31" s="48">
        <f t="shared" si="19"/>
        <v>894972906552016</v>
      </c>
      <c r="AR31" s="48">
        <f t="shared" si="19"/>
        <v>1.2643539485905592E+16</v>
      </c>
      <c r="AS31" s="48">
        <f t="shared" si="19"/>
        <v>4.4701959804964768E+16</v>
      </c>
      <c r="AT31" s="48">
        <f t="shared" si="19"/>
        <v>1274453584819200</v>
      </c>
      <c r="AU31" s="48">
        <f t="shared" si="19"/>
        <v>273483193589760</v>
      </c>
      <c r="AV31" s="48">
        <f t="shared" si="19"/>
        <v>4672914109295544</v>
      </c>
    </row>
    <row r="32" spans="1:48" x14ac:dyDescent="0.35">
      <c r="A32" s="91"/>
      <c r="B32" s="16" t="s">
        <v>0</v>
      </c>
      <c r="C32" s="7">
        <v>122</v>
      </c>
      <c r="D32" s="27">
        <v>59589</v>
      </c>
      <c r="E32" s="7">
        <v>26</v>
      </c>
      <c r="F32" s="7">
        <v>372</v>
      </c>
      <c r="G32" s="7">
        <v>122</v>
      </c>
      <c r="H32" s="7">
        <v>125</v>
      </c>
      <c r="I32" s="7">
        <v>62</v>
      </c>
      <c r="J32" s="19">
        <v>0</v>
      </c>
      <c r="K32" s="7">
        <f t="shared" ref="K32:K38" si="20">SUM(C32:J32)</f>
        <v>60418</v>
      </c>
      <c r="L32" s="8">
        <f>D32/K32</f>
        <v>0.98627892349961932</v>
      </c>
      <c r="M32" s="43" t="s">
        <v>51</v>
      </c>
      <c r="N32" s="24">
        <f>C39*K31+D39*K32+E39*K33+F39*K34+G39*K35+H39*K36+I39*K37+J39*K38</f>
        <v>7821809900530</v>
      </c>
      <c r="P32" s="91"/>
      <c r="Q32" s="16" t="s">
        <v>0</v>
      </c>
      <c r="R32" s="41">
        <f t="shared" ref="R32:R38" si="21">C32/$K$24</f>
        <v>2.256897457864002E-5</v>
      </c>
      <c r="S32" s="27">
        <f t="shared" si="18"/>
        <v>1.1023464148906394E-2</v>
      </c>
      <c r="T32" s="41">
        <f t="shared" si="18"/>
        <v>4.8097814675790206E-6</v>
      </c>
      <c r="U32" s="41">
        <f t="shared" si="18"/>
        <v>6.8816873305361376E-5</v>
      </c>
      <c r="V32" s="41">
        <f t="shared" si="18"/>
        <v>2.256897457864002E-5</v>
      </c>
      <c r="W32" s="41">
        <f t="shared" si="18"/>
        <v>2.3123949363360676E-5</v>
      </c>
      <c r="X32" s="41">
        <f t="shared" si="18"/>
        <v>1.1469478884226895E-5</v>
      </c>
      <c r="Y32" s="41">
        <f t="shared" si="18"/>
        <v>0</v>
      </c>
      <c r="Z32" s="7">
        <f t="shared" ref="Z32:Z37" si="22">SUM(R32:Y32)</f>
        <v>1.1176822181084204E-2</v>
      </c>
      <c r="AB32" t="s">
        <v>43</v>
      </c>
      <c r="AC32" t="e">
        <f>R39*Z31+S39*Z32+T39*Z33+U39*Z34+V39*Z35+W39*Z36+X39*Z37+Y39*Z38</f>
        <v>#REF!</v>
      </c>
      <c r="AE32" s="7">
        <f t="shared" ref="AE32:AE38" si="23">$C$24+K32</f>
        <v>585305</v>
      </c>
      <c r="AF32" s="7">
        <f t="shared" ref="AF32:AF38" si="24">$D$24+K32</f>
        <v>120916</v>
      </c>
      <c r="AG32" s="7">
        <f t="shared" ref="AG32:AG38" si="25">$E$24+K32</f>
        <v>1138591</v>
      </c>
      <c r="AH32" s="7">
        <f t="shared" ref="AH32:AH38" si="26">$F$24+K32</f>
        <v>729922</v>
      </c>
      <c r="AI32" s="7">
        <f t="shared" ref="AI32:AI38" si="27">$G$24+K32</f>
        <v>2454930</v>
      </c>
      <c r="AJ32" s="7">
        <f t="shared" ref="AJ32:AJ38" si="28">$H$24+K32</f>
        <v>515379</v>
      </c>
      <c r="AK32" s="7">
        <f t="shared" ref="AK32:AK38" si="29">$I$24+K32</f>
        <v>107811</v>
      </c>
      <c r="AL32" s="7">
        <f t="shared" ref="AL32:AL38" si="30">$J$24+K32</f>
        <v>236141</v>
      </c>
      <c r="AM32" s="7">
        <f t="shared" ref="AM32:AM38" si="31">SUM(AE32:AL32)</f>
        <v>5888995</v>
      </c>
      <c r="AO32" s="48">
        <f t="shared" ref="AO32:AO38" si="32">C32*(AE32*AE32)</f>
        <v>41794997049050</v>
      </c>
      <c r="AP32" s="48">
        <f t="shared" si="19"/>
        <v>871231644267984</v>
      </c>
      <c r="AQ32" s="48">
        <f t="shared" si="19"/>
        <v>33706126097306</v>
      </c>
      <c r="AR32" s="48">
        <f t="shared" si="19"/>
        <v>198196438903248</v>
      </c>
      <c r="AS32" s="48">
        <f t="shared" si="19"/>
        <v>735255119197800</v>
      </c>
      <c r="AT32" s="48">
        <f t="shared" si="19"/>
        <v>33201939205125</v>
      </c>
      <c r="AU32" s="48">
        <f t="shared" si="19"/>
        <v>720639126702</v>
      </c>
      <c r="AV32" s="48">
        <f t="shared" si="19"/>
        <v>0</v>
      </c>
    </row>
    <row r="33" spans="1:48" x14ac:dyDescent="0.35">
      <c r="A33" s="91"/>
      <c r="B33" s="16" t="s">
        <v>11</v>
      </c>
      <c r="C33" s="7">
        <v>353</v>
      </c>
      <c r="D33" s="7">
        <v>72</v>
      </c>
      <c r="E33" s="27">
        <v>1053020</v>
      </c>
      <c r="F33" s="7">
        <v>2791</v>
      </c>
      <c r="G33">
        <v>2791</v>
      </c>
      <c r="H33" s="7">
        <v>18200</v>
      </c>
      <c r="I33" s="7">
        <v>1248</v>
      </c>
      <c r="J33" s="7">
        <v>2</v>
      </c>
      <c r="K33" s="7">
        <f t="shared" si="20"/>
        <v>1078477</v>
      </c>
      <c r="L33" s="8">
        <f>E33/K33</f>
        <v>0.97639541687027165</v>
      </c>
      <c r="P33" s="91"/>
      <c r="Q33" s="16" t="s">
        <v>11</v>
      </c>
      <c r="R33" s="41">
        <f t="shared" si="21"/>
        <v>6.5302033002130548E-5</v>
      </c>
      <c r="S33" s="41">
        <f t="shared" si="18"/>
        <v>1.3319394833295748E-5</v>
      </c>
      <c r="T33" s="27">
        <f t="shared" si="18"/>
        <v>0.19479984926884847</v>
      </c>
      <c r="U33" s="41">
        <f t="shared" si="18"/>
        <v>5.1631154138511717E-4</v>
      </c>
      <c r="V33" s="41">
        <f>H33/$K$24</f>
        <v>3.3668470273053143E-3</v>
      </c>
      <c r="W33" s="41">
        <f>I33/$K$24</f>
        <v>2.3086951044379298E-4</v>
      </c>
      <c r="X33" s="41" t="e">
        <f>#REF!/$K$24</f>
        <v>#REF!</v>
      </c>
      <c r="Y33" s="41">
        <f t="shared" si="18"/>
        <v>3.6998318981377082E-7</v>
      </c>
      <c r="Z33" s="7" t="e">
        <f t="shared" si="22"/>
        <v>#REF!</v>
      </c>
      <c r="AB33" t="s">
        <v>44</v>
      </c>
      <c r="AC33" t="e">
        <f>(AC31-AC32)/1-AC32</f>
        <v>#REF!</v>
      </c>
      <c r="AE33" s="7">
        <f t="shared" si="23"/>
        <v>1603364</v>
      </c>
      <c r="AF33" s="7">
        <f t="shared" si="24"/>
        <v>1138975</v>
      </c>
      <c r="AG33" s="7">
        <f t="shared" si="25"/>
        <v>2156650</v>
      </c>
      <c r="AH33" s="7">
        <f t="shared" si="26"/>
        <v>1747981</v>
      </c>
      <c r="AI33" s="7">
        <f t="shared" si="27"/>
        <v>3472989</v>
      </c>
      <c r="AJ33" s="7">
        <f t="shared" si="28"/>
        <v>1533438</v>
      </c>
      <c r="AK33" s="7">
        <f t="shared" si="29"/>
        <v>1125870</v>
      </c>
      <c r="AL33" s="7">
        <f t="shared" si="30"/>
        <v>1254200</v>
      </c>
      <c r="AM33" s="7">
        <f t="shared" si="31"/>
        <v>14033467</v>
      </c>
      <c r="AO33" s="48">
        <f t="shared" si="32"/>
        <v>907483969123088</v>
      </c>
      <c r="AP33" s="48">
        <f t="shared" si="19"/>
        <v>93403011645000</v>
      </c>
      <c r="AQ33" s="48">
        <f t="shared" si="19"/>
        <v>4.8977426240769495E+18</v>
      </c>
      <c r="AR33" s="48">
        <f t="shared" si="19"/>
        <v>8527726275623551</v>
      </c>
      <c r="AS33" s="48">
        <f>H33*(AI33*AI33)</f>
        <v>2.1952207721300221E+17</v>
      </c>
      <c r="AT33" s="48">
        <f>I33*(AJ33*AJ33)</f>
        <v>2934587260605312</v>
      </c>
      <c r="AU33" s="48" t="e">
        <f>#REF!*(AK33*AK33)</f>
        <v>#REF!</v>
      </c>
      <c r="AV33" s="48">
        <f t="shared" si="19"/>
        <v>3146035280000</v>
      </c>
    </row>
    <row r="34" spans="1:48" x14ac:dyDescent="0.35">
      <c r="A34" s="91"/>
      <c r="B34" s="16" t="s">
        <v>3</v>
      </c>
      <c r="C34" s="7">
        <v>16654</v>
      </c>
      <c r="D34" s="7">
        <v>281</v>
      </c>
      <c r="E34" s="7">
        <v>995</v>
      </c>
      <c r="F34" s="27">
        <v>626038</v>
      </c>
      <c r="G34" s="7">
        <v>2241</v>
      </c>
      <c r="H34" s="7">
        <v>19788</v>
      </c>
      <c r="I34" s="7">
        <v>2176</v>
      </c>
      <c r="J34" s="7">
        <v>15</v>
      </c>
      <c r="K34" s="7">
        <f t="shared" si="20"/>
        <v>668188</v>
      </c>
      <c r="L34" s="8">
        <f>F34/K34</f>
        <v>0.93691895095392319</v>
      </c>
      <c r="M34" s="43" t="s">
        <v>52</v>
      </c>
      <c r="N34">
        <f>((C31*(C39+K31))+(D32*(D39+K32))+(E33*(E39+K33))+(F34*(F39+K34))+(G35*(G39+K35))+(H36*(H39+K36))+(I37*(I39+K37))+(J38*(J39+K38)))</f>
        <v>15330773079638</v>
      </c>
      <c r="P34" s="91"/>
      <c r="Q34" s="16" t="s">
        <v>3</v>
      </c>
      <c r="R34" s="41">
        <f t="shared" si="21"/>
        <v>3.0808500215792696E-3</v>
      </c>
      <c r="S34" s="41">
        <f t="shared" si="18"/>
        <v>5.1982638168834798E-5</v>
      </c>
      <c r="T34" s="41">
        <f t="shared" si="18"/>
        <v>1.8406663693235097E-4</v>
      </c>
      <c r="U34" s="27">
        <f t="shared" si="18"/>
        <v>0.11581176809231672</v>
      </c>
      <c r="V34" s="41">
        <f t="shared" si="18"/>
        <v>4.1456616418633017E-4</v>
      </c>
      <c r="W34" s="41">
        <f t="shared" si="18"/>
        <v>3.6606136800174482E-3</v>
      </c>
      <c r="X34" s="41">
        <f t="shared" si="18"/>
        <v>4.0254171051738263E-4</v>
      </c>
      <c r="Y34" s="41">
        <f t="shared" si="18"/>
        <v>2.7748739236032813E-6</v>
      </c>
      <c r="Z34" s="7">
        <f t="shared" si="22"/>
        <v>0.12360916381764195</v>
      </c>
      <c r="AB34" s="42" t="s">
        <v>48</v>
      </c>
      <c r="AC34">
        <f>1/K39*(C31+D32+E33+F34+G35+H36+I37+J38)</f>
        <v>0.96779952034906591</v>
      </c>
      <c r="AE34" s="7">
        <f t="shared" si="23"/>
        <v>1193075</v>
      </c>
      <c r="AF34" s="7">
        <f t="shared" si="24"/>
        <v>728686</v>
      </c>
      <c r="AG34" s="7">
        <f t="shared" si="25"/>
        <v>1746361</v>
      </c>
      <c r="AH34" s="7">
        <f t="shared" si="26"/>
        <v>1337692</v>
      </c>
      <c r="AI34" s="7">
        <f t="shared" si="27"/>
        <v>3062700</v>
      </c>
      <c r="AJ34" s="7">
        <f t="shared" si="28"/>
        <v>1123149</v>
      </c>
      <c r="AK34" s="7">
        <f t="shared" si="29"/>
        <v>715581</v>
      </c>
      <c r="AL34" s="7">
        <f t="shared" si="30"/>
        <v>843911</v>
      </c>
      <c r="AM34" s="7">
        <f t="shared" si="31"/>
        <v>10751155</v>
      </c>
      <c r="AO34" s="48">
        <f t="shared" si="32"/>
        <v>2.3705769172978752E+16</v>
      </c>
      <c r="AP34" s="48">
        <f t="shared" si="19"/>
        <v>149206303533476</v>
      </c>
      <c r="AQ34" s="48">
        <f t="shared" si="19"/>
        <v>3034527858609395</v>
      </c>
      <c r="AR34" s="48">
        <f t="shared" si="19"/>
        <v>1.1202448471325649E+18</v>
      </c>
      <c r="AS34" s="48">
        <f t="shared" si="19"/>
        <v>2.102087422089E+16</v>
      </c>
      <c r="AT34" s="48">
        <f t="shared" si="19"/>
        <v>2.4961843224665388E+16</v>
      </c>
      <c r="AU34" s="48">
        <f t="shared" si="19"/>
        <v>1114234220612736</v>
      </c>
      <c r="AV34" s="48">
        <f t="shared" si="19"/>
        <v>10682786638815</v>
      </c>
    </row>
    <row r="35" spans="1:48" x14ac:dyDescent="0.35">
      <c r="A35" s="91"/>
      <c r="B35" s="16" t="s">
        <v>10</v>
      </c>
      <c r="C35" s="7">
        <v>724</v>
      </c>
      <c r="D35" s="7">
        <v>91</v>
      </c>
      <c r="E35" s="7">
        <v>2148</v>
      </c>
      <c r="F35" s="7">
        <v>1604</v>
      </c>
      <c r="G35" s="27">
        <v>2355467</v>
      </c>
      <c r="H35" s="7">
        <v>29175</v>
      </c>
      <c r="I35" s="7">
        <v>4979</v>
      </c>
      <c r="J35" s="7">
        <v>118</v>
      </c>
      <c r="K35" s="7">
        <f t="shared" si="20"/>
        <v>2394306</v>
      </c>
      <c r="L35" s="8">
        <f>G35/K35</f>
        <v>0.98377859805722412</v>
      </c>
      <c r="M35" s="43" t="s">
        <v>55</v>
      </c>
      <c r="N35">
        <f>(1/K39)*((AC34*(1-AC34))/((1-AC35)*(1-AC35)))+((2*(1-AC34))*(2*AC34*AC35-AC36))/((1-AC35)*(1-AC35)*(1-AC35))+(((1-AC34)*(1-AC34))*(AC37-4*(AC35*AC35)))/((1-AC35)*(1-AC35)*(1-AC35)*(1-AC35))</f>
        <v>-2.1001106190236098E-3</v>
      </c>
      <c r="P35" s="91"/>
      <c r="Q35" s="16" t="s">
        <v>10</v>
      </c>
      <c r="R35" s="41">
        <f t="shared" si="21"/>
        <v>1.3393391471258503E-4</v>
      </c>
      <c r="S35" s="41">
        <f t="shared" si="18"/>
        <v>1.6834235136526571E-5</v>
      </c>
      <c r="T35" s="41">
        <f t="shared" si="18"/>
        <v>3.9736194585998982E-4</v>
      </c>
      <c r="U35" s="41">
        <f t="shared" si="18"/>
        <v>2.9672651823064419E-4</v>
      </c>
      <c r="V35" s="27">
        <f t="shared" si="18"/>
        <v>0.43574159708053667</v>
      </c>
      <c r="W35" s="41">
        <f t="shared" si="18"/>
        <v>5.3971297814083821E-3</v>
      </c>
      <c r="X35" s="41">
        <f t="shared" si="18"/>
        <v>9.2107315104138243E-4</v>
      </c>
      <c r="Y35" s="41">
        <f t="shared" si="18"/>
        <v>2.1829008199012477E-5</v>
      </c>
      <c r="Z35" s="7">
        <f t="shared" si="22"/>
        <v>0.44292648563512521</v>
      </c>
      <c r="AB35" s="42" t="s">
        <v>45</v>
      </c>
      <c r="AC35" s="44">
        <f>(1/(K39*K39))*N32</f>
        <v>0.26805444907797071</v>
      </c>
      <c r="AE35" s="7">
        <f t="shared" si="23"/>
        <v>2919193</v>
      </c>
      <c r="AF35" s="7">
        <f t="shared" si="24"/>
        <v>2454804</v>
      </c>
      <c r="AG35" s="7">
        <f t="shared" si="25"/>
        <v>3472479</v>
      </c>
      <c r="AH35" s="7">
        <f t="shared" si="26"/>
        <v>3063810</v>
      </c>
      <c r="AI35" s="7">
        <f t="shared" si="27"/>
        <v>4788818</v>
      </c>
      <c r="AJ35" s="7">
        <f t="shared" si="28"/>
        <v>2849267</v>
      </c>
      <c r="AK35" s="7">
        <f t="shared" si="29"/>
        <v>2441699</v>
      </c>
      <c r="AL35" s="7">
        <f t="shared" si="30"/>
        <v>2570029</v>
      </c>
      <c r="AM35" s="7">
        <f t="shared" si="31"/>
        <v>24560099</v>
      </c>
      <c r="AO35" s="48">
        <f t="shared" si="32"/>
        <v>6169701946384276</v>
      </c>
      <c r="AP35" s="48">
        <f t="shared" si="19"/>
        <v>548371703735856</v>
      </c>
      <c r="AQ35" s="48">
        <f t="shared" si="19"/>
        <v>2.5900821150887268E+16</v>
      </c>
      <c r="AR35" s="48">
        <f t="shared" si="19"/>
        <v>1.50566384726244E+16</v>
      </c>
      <c r="AS35" s="48">
        <f t="shared" si="19"/>
        <v>5.4017401413676958E+19</v>
      </c>
      <c r="AT35" s="48">
        <f t="shared" si="19"/>
        <v>2.3685205710790656E+17</v>
      </c>
      <c r="AU35" s="48">
        <f t="shared" si="19"/>
        <v>2.968427025886638E+16</v>
      </c>
      <c r="AV35" s="48">
        <f t="shared" si="19"/>
        <v>779395789179238</v>
      </c>
    </row>
    <row r="36" spans="1:48" x14ac:dyDescent="0.35">
      <c r="A36" s="91"/>
      <c r="B36" s="15" t="s">
        <v>13</v>
      </c>
      <c r="C36" s="7">
        <v>550</v>
      </c>
      <c r="D36" s="7">
        <v>115</v>
      </c>
      <c r="E36" s="7">
        <v>5006</v>
      </c>
      <c r="F36" s="7">
        <v>8027</v>
      </c>
      <c r="G36" s="7">
        <v>11642</v>
      </c>
      <c r="H36" s="27">
        <v>427903</v>
      </c>
      <c r="I36" s="7">
        <v>927</v>
      </c>
      <c r="J36" s="7">
        <v>166</v>
      </c>
      <c r="K36" s="7">
        <f t="shared" si="20"/>
        <v>454336</v>
      </c>
      <c r="L36" s="8">
        <f>H36/K36</f>
        <v>0.94182059092829973</v>
      </c>
      <c r="N36">
        <f>N35*-1</f>
        <v>2.1001106190236098E-3</v>
      </c>
      <c r="P36" s="91"/>
      <c r="Q36" s="15" t="s">
        <v>13</v>
      </c>
      <c r="R36" s="41">
        <f t="shared" si="21"/>
        <v>1.0174537719878697E-4</v>
      </c>
      <c r="S36" s="41">
        <f t="shared" si="18"/>
        <v>2.1274033414291821E-5</v>
      </c>
      <c r="T36" s="41">
        <f t="shared" si="18"/>
        <v>9.2606792410386833E-4</v>
      </c>
      <c r="U36" s="41">
        <f t="shared" si="18"/>
        <v>1.4849275323175692E-3</v>
      </c>
      <c r="V36" s="41">
        <f t="shared" si="18"/>
        <v>2.1536721479059598E-3</v>
      </c>
      <c r="W36" s="27">
        <f t="shared" si="18"/>
        <v>7.915845843544099E-2</v>
      </c>
      <c r="X36" s="41">
        <f t="shared" si="18"/>
        <v>1.7148720847868278E-4</v>
      </c>
      <c r="Y36" s="41">
        <f t="shared" si="18"/>
        <v>3.0708604754542977E-5</v>
      </c>
      <c r="Z36" s="7">
        <f t="shared" si="22"/>
        <v>8.4048341263614684E-2</v>
      </c>
      <c r="AB36" s="42" t="s">
        <v>46</v>
      </c>
      <c r="AC36">
        <f>(1/(K39*K39))*((C31*(C39+K31))+(D32*(D39+K32))+(E33*(E39+K33))+(F34*(F39+K34))+(G35*(G39+K35))+(H36*(H39+K36))+(I37*(I39+K37))+(J38*(J39+K38)))</f>
        <v>0.52538760006469765</v>
      </c>
      <c r="AE36" s="7">
        <f t="shared" si="23"/>
        <v>979223</v>
      </c>
      <c r="AF36" s="7">
        <f t="shared" si="24"/>
        <v>514834</v>
      </c>
      <c r="AG36" s="7">
        <f t="shared" si="25"/>
        <v>1532509</v>
      </c>
      <c r="AH36" s="7">
        <f t="shared" si="26"/>
        <v>1123840</v>
      </c>
      <c r="AI36" s="7">
        <f t="shared" si="27"/>
        <v>2848848</v>
      </c>
      <c r="AJ36" s="7">
        <f t="shared" si="28"/>
        <v>909297</v>
      </c>
      <c r="AK36" s="7">
        <f t="shared" si="29"/>
        <v>501729</v>
      </c>
      <c r="AL36" s="7">
        <f t="shared" si="30"/>
        <v>630059</v>
      </c>
      <c r="AM36" s="7">
        <f t="shared" si="31"/>
        <v>9040339</v>
      </c>
      <c r="AO36" s="48">
        <f t="shared" si="32"/>
        <v>527382726050950</v>
      </c>
      <c r="AP36" s="48">
        <f t="shared" si="19"/>
        <v>30481215468940</v>
      </c>
      <c r="AQ36" s="48">
        <f t="shared" si="19"/>
        <v>1.1757010678415486E+16</v>
      </c>
      <c r="AR36" s="48">
        <f t="shared" si="19"/>
        <v>1.01382322061312E+16</v>
      </c>
      <c r="AS36" s="48">
        <f t="shared" si="19"/>
        <v>9.4485714421344768E+16</v>
      </c>
      <c r="AT36" s="48">
        <f t="shared" si="19"/>
        <v>3.537992010011337E+17</v>
      </c>
      <c r="AU36" s="48">
        <f t="shared" si="19"/>
        <v>233355554211807</v>
      </c>
      <c r="AV36" s="48">
        <f t="shared" si="19"/>
        <v>65897741017846</v>
      </c>
    </row>
    <row r="37" spans="1:48" x14ac:dyDescent="0.35">
      <c r="A37" s="91"/>
      <c r="B37" s="16" t="s">
        <v>1</v>
      </c>
      <c r="C37" s="7">
        <v>913</v>
      </c>
      <c r="D37" s="7">
        <v>131</v>
      </c>
      <c r="E37" s="7">
        <v>1510</v>
      </c>
      <c r="F37" s="7">
        <v>2004</v>
      </c>
      <c r="G37" s="15">
        <v>5174</v>
      </c>
      <c r="H37" s="7">
        <v>1012</v>
      </c>
      <c r="I37" s="27">
        <v>35646</v>
      </c>
      <c r="J37" s="7">
        <v>808</v>
      </c>
      <c r="K37" s="7">
        <f t="shared" si="20"/>
        <v>47198</v>
      </c>
      <c r="L37" s="8">
        <f>I37/K37</f>
        <v>0.75524386626551976</v>
      </c>
      <c r="M37" s="43" t="s">
        <v>57</v>
      </c>
      <c r="N37">
        <f>SQRT(N36)</f>
        <v>4.5826963886162149E-2</v>
      </c>
      <c r="P37" s="91"/>
      <c r="Q37" s="16" t="s">
        <v>1</v>
      </c>
      <c r="R37" s="41">
        <f t="shared" si="21"/>
        <v>1.6889732614998638E-4</v>
      </c>
      <c r="S37" s="41">
        <f t="shared" si="18"/>
        <v>2.4233898932801989E-5</v>
      </c>
      <c r="T37" s="41">
        <f t="shared" si="18"/>
        <v>2.7933730830939695E-4</v>
      </c>
      <c r="U37" s="41">
        <f t="shared" si="18"/>
        <v>3.7072315619339838E-4</v>
      </c>
      <c r="V37" s="41">
        <f t="shared" si="18"/>
        <v>9.5714651204822508E-4</v>
      </c>
      <c r="W37" s="41">
        <f t="shared" si="18"/>
        <v>1.8721149404576803E-4</v>
      </c>
      <c r="X37" s="27">
        <f t="shared" si="18"/>
        <v>6.5942103920508368E-3</v>
      </c>
      <c r="Y37" s="41">
        <f t="shared" si="18"/>
        <v>1.4947320868476341E-4</v>
      </c>
      <c r="Z37" s="7">
        <f t="shared" si="22"/>
        <v>8.7312332964151768E-3</v>
      </c>
      <c r="AB37" s="42" t="s">
        <v>47</v>
      </c>
      <c r="AC37" s="45">
        <f>(1/(K39*K39*K39))*AO31</f>
        <v>3.4623357286505283E-3</v>
      </c>
      <c r="AE37" s="7">
        <f t="shared" si="23"/>
        <v>572085</v>
      </c>
      <c r="AF37" s="7">
        <f t="shared" si="24"/>
        <v>107696</v>
      </c>
      <c r="AG37" s="7">
        <f t="shared" si="25"/>
        <v>1125371</v>
      </c>
      <c r="AH37" s="7">
        <f t="shared" si="26"/>
        <v>716702</v>
      </c>
      <c r="AI37" s="7">
        <f t="shared" si="27"/>
        <v>2441710</v>
      </c>
      <c r="AJ37" s="7">
        <f t="shared" si="28"/>
        <v>502159</v>
      </c>
      <c r="AK37" s="7">
        <f t="shared" si="29"/>
        <v>94591</v>
      </c>
      <c r="AL37" s="7">
        <f t="shared" si="30"/>
        <v>222921</v>
      </c>
      <c r="AM37" s="7">
        <f t="shared" si="31"/>
        <v>5783235</v>
      </c>
      <c r="AO37" s="48">
        <f t="shared" si="32"/>
        <v>298807778716425</v>
      </c>
      <c r="AP37" s="48">
        <f t="shared" si="19"/>
        <v>1519394122496</v>
      </c>
      <c r="AQ37" s="48">
        <f t="shared" si="19"/>
        <v>1912354430337910</v>
      </c>
      <c r="AR37" s="48">
        <f t="shared" si="19"/>
        <v>1029378160635216</v>
      </c>
      <c r="AS37" s="48">
        <f t="shared" si="19"/>
        <v>3.08471175244934E+16</v>
      </c>
      <c r="AT37" s="48">
        <f t="shared" si="19"/>
        <v>255189625216372</v>
      </c>
      <c r="AU37" s="48">
        <f t="shared" si="19"/>
        <v>318941062238526</v>
      </c>
      <c r="AV37" s="48">
        <f t="shared" si="19"/>
        <v>40152567970728</v>
      </c>
    </row>
    <row r="38" spans="1:48" x14ac:dyDescent="0.35">
      <c r="A38" s="91"/>
      <c r="B38" s="16" t="s">
        <v>2</v>
      </c>
      <c r="C38" s="7">
        <v>711</v>
      </c>
      <c r="D38" s="21">
        <v>0</v>
      </c>
      <c r="E38" s="19">
        <v>68</v>
      </c>
      <c r="F38" s="7">
        <v>85</v>
      </c>
      <c r="G38" s="7">
        <v>584</v>
      </c>
      <c r="H38" s="7">
        <v>272</v>
      </c>
      <c r="I38" s="7">
        <v>586</v>
      </c>
      <c r="J38" s="27">
        <v>173417</v>
      </c>
      <c r="K38" s="7">
        <f t="shared" si="20"/>
        <v>175723</v>
      </c>
      <c r="L38" s="8">
        <f>J38/K38</f>
        <v>0.98687707357602594</v>
      </c>
      <c r="P38" s="91"/>
      <c r="Q38" s="16" t="s">
        <v>2</v>
      </c>
      <c r="R38" s="41">
        <f t="shared" si="21"/>
        <v>1.3152902397879553E-4</v>
      </c>
      <c r="S38" s="41">
        <f t="shared" si="18"/>
        <v>0</v>
      </c>
      <c r="T38" s="41">
        <f t="shared" si="18"/>
        <v>1.2579428453668207E-5</v>
      </c>
      <c r="U38" s="41">
        <f t="shared" si="18"/>
        <v>1.5724285567085258E-5</v>
      </c>
      <c r="V38" s="41">
        <f t="shared" si="18"/>
        <v>1.0803509142562108E-4</v>
      </c>
      <c r="W38" s="41">
        <f t="shared" si="18"/>
        <v>5.0317713814672829E-5</v>
      </c>
      <c r="X38" s="41">
        <f t="shared" si="18"/>
        <v>1.0840507461543485E-4</v>
      </c>
      <c r="Y38" s="27">
        <f t="shared" si="18"/>
        <v>3.2080687413967343E-2</v>
      </c>
      <c r="Z38" s="7">
        <f>SUM(R38:Y38)</f>
        <v>3.2507278031822621E-2</v>
      </c>
      <c r="AB38" s="42" t="s">
        <v>56</v>
      </c>
      <c r="AC38" t="e">
        <f>AC33/N37</f>
        <v>#REF!</v>
      </c>
      <c r="AE38" s="7">
        <f t="shared" si="23"/>
        <v>700610</v>
      </c>
      <c r="AF38" s="7">
        <f t="shared" si="24"/>
        <v>236221</v>
      </c>
      <c r="AG38" s="7">
        <f t="shared" si="25"/>
        <v>1253896</v>
      </c>
      <c r="AH38" s="7">
        <f t="shared" si="26"/>
        <v>845227</v>
      </c>
      <c r="AI38" s="7">
        <f t="shared" si="27"/>
        <v>2570235</v>
      </c>
      <c r="AJ38" s="7">
        <f t="shared" si="28"/>
        <v>630684</v>
      </c>
      <c r="AK38" s="7">
        <f t="shared" si="29"/>
        <v>223116</v>
      </c>
      <c r="AL38" s="7">
        <f t="shared" si="30"/>
        <v>351446</v>
      </c>
      <c r="AM38" s="7">
        <f t="shared" si="31"/>
        <v>6811435</v>
      </c>
      <c r="AO38" s="48">
        <f t="shared" si="32"/>
        <v>348997458563100</v>
      </c>
      <c r="AP38" s="48">
        <f t="shared" si="19"/>
        <v>0</v>
      </c>
      <c r="AQ38" s="48">
        <f t="shared" si="19"/>
        <v>106913352159488</v>
      </c>
      <c r="AR38" s="48">
        <f t="shared" si="19"/>
        <v>60724737929965</v>
      </c>
      <c r="AS38" s="48">
        <f t="shared" si="19"/>
        <v>3857967045851400</v>
      </c>
      <c r="AT38" s="48">
        <f t="shared" si="19"/>
        <v>108191347736832</v>
      </c>
      <c r="AU38" s="48">
        <f t="shared" si="19"/>
        <v>29171519181216</v>
      </c>
      <c r="AV38" s="48">
        <f t="shared" si="19"/>
        <v>2.1419477787779972E+16</v>
      </c>
    </row>
    <row r="39" spans="1:48" x14ac:dyDescent="0.35">
      <c r="A39" s="85"/>
      <c r="B39" s="4" t="s">
        <v>25</v>
      </c>
      <c r="C39" s="7">
        <f>SUM(C31:C38)</f>
        <v>516850</v>
      </c>
      <c r="D39" s="7">
        <f t="shared" ref="D39:H39" si="33">SUM(D31:D38)</f>
        <v>60429</v>
      </c>
      <c r="E39" s="7">
        <f t="shared" si="33"/>
        <v>1063122</v>
      </c>
      <c r="F39" s="7">
        <f t="shared" si="33"/>
        <v>649809</v>
      </c>
      <c r="G39" s="7">
        <f t="shared" si="33"/>
        <v>2383272</v>
      </c>
      <c r="H39" s="7">
        <f t="shared" si="33"/>
        <v>497807</v>
      </c>
      <c r="I39" s="7">
        <f>SUM(I31:I38)</f>
        <v>46464</v>
      </c>
      <c r="J39" s="7">
        <f t="shared" ref="J39" si="34">SUM(J31:J38)</f>
        <v>184092</v>
      </c>
      <c r="K39" s="4">
        <f>SUM(C39:J39)</f>
        <v>5401845</v>
      </c>
      <c r="L39" s="35"/>
      <c r="M39" s="18"/>
      <c r="P39" s="85"/>
      <c r="Q39" s="4" t="s">
        <v>25</v>
      </c>
      <c r="R39" s="7">
        <f>SUM(R31:R38)</f>
        <v>9.5612905827623731E-2</v>
      </c>
      <c r="S39" s="7">
        <f t="shared" ref="S39:Z39" si="35">SUM(S31:S38)</f>
        <v>1.1178857088628178E-2</v>
      </c>
      <c r="T39" s="7">
        <f t="shared" si="35"/>
        <v>0.19666863436059784</v>
      </c>
      <c r="U39" s="7">
        <f t="shared" si="35"/>
        <v>0.1202092032948483</v>
      </c>
      <c r="V39" s="7">
        <f t="shared" si="35"/>
        <v>0.44373582386284277</v>
      </c>
      <c r="W39" s="7">
        <f t="shared" si="35"/>
        <v>8.8954133368950389E-2</v>
      </c>
      <c r="X39" s="7" t="e">
        <f t="shared" si="35"/>
        <v>#REF!</v>
      </c>
      <c r="Y39" s="7">
        <f t="shared" si="35"/>
        <v>3.4055472689598347E-2</v>
      </c>
      <c r="Z39" s="9" t="e">
        <f t="shared" si="35"/>
        <v>#REF!</v>
      </c>
    </row>
    <row r="40" spans="1:48" x14ac:dyDescent="0.35">
      <c r="A40" s="92" t="s">
        <v>35</v>
      </c>
      <c r="B40" s="93"/>
      <c r="C40" s="8">
        <f>C31/C39</f>
        <v>0.96125181387249681</v>
      </c>
      <c r="D40" s="8">
        <f>D32/D39</f>
        <v>0.98609938936603292</v>
      </c>
      <c r="E40" s="8">
        <f>E33/E39</f>
        <v>0.99049779799496196</v>
      </c>
      <c r="F40" s="8">
        <f>F34/F39</f>
        <v>0.9634184814306973</v>
      </c>
      <c r="G40" s="8">
        <f>G35/G39</f>
        <v>0.98833326619873851</v>
      </c>
      <c r="H40" s="8">
        <f>H36/H39</f>
        <v>0.85957610077801239</v>
      </c>
      <c r="I40" s="8">
        <f>I37/I39</f>
        <v>0.76717458677685946</v>
      </c>
      <c r="J40" s="8">
        <f>J38/J39</f>
        <v>0.94201268930752013</v>
      </c>
      <c r="K40" s="34"/>
      <c r="L40" s="34"/>
    </row>
    <row r="41" spans="1:48" ht="18.5" x14ac:dyDescent="0.45">
      <c r="A41" s="25"/>
      <c r="B41" s="26"/>
      <c r="C41" s="28"/>
      <c r="D41" s="28"/>
      <c r="E41" s="28"/>
      <c r="F41" s="28"/>
      <c r="G41" s="28"/>
      <c r="H41" s="28"/>
      <c r="I41" s="28"/>
      <c r="J41" s="28"/>
      <c r="K41" s="29"/>
      <c r="L41" s="36" t="s">
        <v>37</v>
      </c>
      <c r="M41" s="39">
        <f>(C31+D32+E33+F34+G35+H36+I37+J38)/K39</f>
        <v>0.96779952034906591</v>
      </c>
    </row>
    <row r="42" spans="1:48" ht="21" x14ac:dyDescent="0.5">
      <c r="B42" s="23" t="s">
        <v>58</v>
      </c>
      <c r="L42" s="3"/>
    </row>
    <row r="43" spans="1:48" x14ac:dyDescent="0.35">
      <c r="L43" s="3"/>
    </row>
    <row r="44" spans="1:48" x14ac:dyDescent="0.35">
      <c r="A44" s="84" t="s">
        <v>33</v>
      </c>
      <c r="B44" s="80">
        <v>2013</v>
      </c>
      <c r="C44" s="81"/>
      <c r="D44" s="81"/>
      <c r="E44" s="81"/>
      <c r="F44" s="81"/>
      <c r="G44" s="81"/>
      <c r="H44" s="81"/>
      <c r="I44" s="81"/>
      <c r="J44" s="81"/>
      <c r="K44" s="81"/>
      <c r="L44" s="86" t="s">
        <v>36</v>
      </c>
      <c r="P44" s="87" t="s">
        <v>33</v>
      </c>
      <c r="Q44" s="80">
        <v>2013</v>
      </c>
      <c r="R44" s="81"/>
      <c r="S44" s="81"/>
      <c r="T44" s="81"/>
      <c r="U44" s="81"/>
      <c r="V44" s="81"/>
      <c r="W44" s="81"/>
      <c r="X44" s="81"/>
      <c r="Y44" s="81"/>
      <c r="Z44" s="82"/>
    </row>
    <row r="45" spans="1:48" x14ac:dyDescent="0.35">
      <c r="A45" s="85"/>
      <c r="B45" s="7"/>
      <c r="C45" s="7" t="s">
        <v>8</v>
      </c>
      <c r="D45" s="7" t="s">
        <v>0</v>
      </c>
      <c r="E45" s="7" t="s">
        <v>11</v>
      </c>
      <c r="F45" s="7" t="s">
        <v>3</v>
      </c>
      <c r="G45" s="7" t="s">
        <v>10</v>
      </c>
      <c r="H45" s="7" t="s">
        <v>19</v>
      </c>
      <c r="I45" s="7" t="s">
        <v>20</v>
      </c>
      <c r="J45" s="7" t="s">
        <v>2</v>
      </c>
      <c r="K45" s="32" t="s">
        <v>23</v>
      </c>
      <c r="L45" s="86"/>
      <c r="P45" s="88"/>
      <c r="Q45" s="7"/>
      <c r="R45" s="7" t="s">
        <v>8</v>
      </c>
      <c r="S45" s="7" t="s">
        <v>0</v>
      </c>
      <c r="T45" s="7" t="s">
        <v>11</v>
      </c>
      <c r="U45" s="7" t="s">
        <v>3</v>
      </c>
      <c r="V45" s="7" t="s">
        <v>10</v>
      </c>
      <c r="W45" s="7" t="s">
        <v>19</v>
      </c>
      <c r="X45" s="7" t="s">
        <v>20</v>
      </c>
      <c r="Y45" s="7" t="s">
        <v>2</v>
      </c>
      <c r="Z45" s="20" t="s">
        <v>23</v>
      </c>
      <c r="AE45" s="89" t="s">
        <v>53</v>
      </c>
      <c r="AF45" s="89"/>
      <c r="AG45" s="89"/>
      <c r="AH45" s="89"/>
      <c r="AI45" s="89"/>
      <c r="AJ45" s="89"/>
      <c r="AK45" s="89"/>
      <c r="AL45" s="89"/>
      <c r="AM45" s="89"/>
      <c r="AO45" s="90" t="s">
        <v>54</v>
      </c>
      <c r="AP45" s="90"/>
      <c r="AQ45" s="90"/>
      <c r="AR45" s="90"/>
      <c r="AS45" s="90"/>
      <c r="AT45" s="90"/>
      <c r="AU45" s="90"/>
      <c r="AV45" s="90"/>
    </row>
    <row r="46" spans="1:48" x14ac:dyDescent="0.35">
      <c r="A46" s="84">
        <v>1999</v>
      </c>
      <c r="B46" s="15" t="s">
        <v>8</v>
      </c>
      <c r="C46" s="27">
        <v>395765</v>
      </c>
      <c r="D46" s="7">
        <v>701</v>
      </c>
      <c r="E46" s="7">
        <v>8031</v>
      </c>
      <c r="F46" s="7">
        <v>17866</v>
      </c>
      <c r="G46" s="7">
        <v>9059</v>
      </c>
      <c r="H46" s="7">
        <v>2370</v>
      </c>
      <c r="I46" s="7">
        <v>2603</v>
      </c>
      <c r="J46" s="7">
        <v>14591</v>
      </c>
      <c r="K46" s="33">
        <f>SUM(C46:J46)</f>
        <v>450986</v>
      </c>
      <c r="L46" s="8">
        <f>C46/K46</f>
        <v>0.87755495736009548</v>
      </c>
      <c r="M46" s="43" t="s">
        <v>49</v>
      </c>
      <c r="N46">
        <f>C46+D47+E48+F49+G50+H51+I52+J53</f>
        <v>4328596</v>
      </c>
      <c r="P46" s="84">
        <v>1999</v>
      </c>
      <c r="Q46" s="15" t="s">
        <v>8</v>
      </c>
      <c r="R46" s="27">
        <f>C46/$K$24</f>
        <v>7.3213198558323506E-2</v>
      </c>
      <c r="S46" s="41">
        <f t="shared" ref="S46:Y53" si="36">D46/$K$24</f>
        <v>1.2967910802972666E-4</v>
      </c>
      <c r="T46" s="41">
        <f t="shared" si="36"/>
        <v>1.4856674986971968E-3</v>
      </c>
      <c r="U46" s="41">
        <f t="shared" si="36"/>
        <v>3.3050598346064147E-3</v>
      </c>
      <c r="V46" s="41">
        <f t="shared" si="36"/>
        <v>1.6758388582614749E-3</v>
      </c>
      <c r="W46" s="41">
        <f t="shared" si="36"/>
        <v>4.3843007992931839E-4</v>
      </c>
      <c r="X46" s="41">
        <f t="shared" si="36"/>
        <v>4.8153312154262273E-4</v>
      </c>
      <c r="Y46" s="41">
        <f t="shared" si="36"/>
        <v>2.6992123612863649E-3</v>
      </c>
      <c r="Z46" s="7">
        <f>SUM(R46:Y46)</f>
        <v>8.3428619420676628E-2</v>
      </c>
      <c r="AB46" t="s">
        <v>42</v>
      </c>
      <c r="AC46">
        <f>R46+S47+T48+U49+V50+W51+X52+Y53</f>
        <v>0.80075387774756457</v>
      </c>
      <c r="AE46" s="7">
        <f>$C$24+K46</f>
        <v>975873</v>
      </c>
      <c r="AF46" s="7">
        <f>$D$24+K46</f>
        <v>511484</v>
      </c>
      <c r="AG46" s="7">
        <f>$E$24+K46</f>
        <v>1529159</v>
      </c>
      <c r="AH46" s="7">
        <f>$F$24+K46</f>
        <v>1120490</v>
      </c>
      <c r="AI46" s="7">
        <f>$G$24+K46</f>
        <v>2845498</v>
      </c>
      <c r="AJ46" s="7">
        <f>$H$24+K46</f>
        <v>905947</v>
      </c>
      <c r="AK46" s="7">
        <f>$I$24+K46</f>
        <v>498379</v>
      </c>
      <c r="AL46" s="7">
        <f>$J$24+K46</f>
        <v>626709</v>
      </c>
      <c r="AM46" s="7">
        <f>SUM(AE46:AL46)</f>
        <v>9013539</v>
      </c>
      <c r="AO46" s="48">
        <f>C46*(AE46*AE46)</f>
        <v>3.768981352967337E+17</v>
      </c>
      <c r="AP46" s="48">
        <f t="shared" ref="AP46:AV53" si="37">D46*(AF46*AF46)</f>
        <v>183392733461456</v>
      </c>
      <c r="AQ46" s="48">
        <f t="shared" si="37"/>
        <v>1.8779106122913712E+16</v>
      </c>
      <c r="AR46" s="48">
        <f t="shared" si="37"/>
        <v>2.24307244112266E+16</v>
      </c>
      <c r="AS46" s="48">
        <f t="shared" si="37"/>
        <v>7.334944448524824E+16</v>
      </c>
      <c r="AT46" s="48">
        <f t="shared" si="37"/>
        <v>1945153721337330</v>
      </c>
      <c r="AU46" s="48">
        <f t="shared" si="37"/>
        <v>646537376749523</v>
      </c>
      <c r="AV46" s="48">
        <f t="shared" si="37"/>
        <v>5730822014406471</v>
      </c>
    </row>
    <row r="47" spans="1:48" x14ac:dyDescent="0.35">
      <c r="A47" s="91"/>
      <c r="B47" s="16" t="s">
        <v>0</v>
      </c>
      <c r="C47" s="7">
        <v>34653</v>
      </c>
      <c r="D47" s="27">
        <v>43881</v>
      </c>
      <c r="E47" s="7">
        <v>3837</v>
      </c>
      <c r="F47" s="7">
        <v>16075</v>
      </c>
      <c r="G47" s="7">
        <v>297</v>
      </c>
      <c r="H47" s="7">
        <v>925</v>
      </c>
      <c r="I47" s="7">
        <v>163</v>
      </c>
      <c r="J47" s="19">
        <v>0</v>
      </c>
      <c r="K47" s="33">
        <f t="shared" ref="K47:K53" si="38">SUM(C47:J47)</f>
        <v>99831</v>
      </c>
      <c r="L47" s="8">
        <f>D47/K47</f>
        <v>0.43955284430687863</v>
      </c>
      <c r="M47" s="43" t="s">
        <v>51</v>
      </c>
      <c r="N47" s="24">
        <f>C54*K46+D54*K47+E54*K48+F54*K49+G54*K50+H54*K51+I54*K52+J54*K53</f>
        <v>8783150407568</v>
      </c>
      <c r="P47" s="91"/>
      <c r="Q47" s="16" t="s">
        <v>0</v>
      </c>
      <c r="R47" s="41">
        <f t="shared" ref="R47:R53" si="39">C47/$K$24</f>
        <v>6.4105137383082995E-3</v>
      </c>
      <c r="S47" s="27">
        <f t="shared" si="36"/>
        <v>8.1176161761090382E-3</v>
      </c>
      <c r="T47" s="41">
        <f t="shared" si="36"/>
        <v>7.0981274965771935E-4</v>
      </c>
      <c r="U47" s="41">
        <f t="shared" si="36"/>
        <v>2.973739888128183E-3</v>
      </c>
      <c r="V47" s="41">
        <f t="shared" si="36"/>
        <v>5.4942503687344963E-5</v>
      </c>
      <c r="W47" s="41">
        <f t="shared" si="36"/>
        <v>1.71117225288869E-4</v>
      </c>
      <c r="X47" s="41">
        <f t="shared" si="36"/>
        <v>3.0153629969822321E-5</v>
      </c>
      <c r="Y47" s="41">
        <f t="shared" si="36"/>
        <v>0</v>
      </c>
      <c r="Z47" s="7">
        <f t="shared" ref="Z47:Z52" si="40">SUM(R47:Y47)</f>
        <v>1.8467895911149272E-2</v>
      </c>
      <c r="AB47" t="s">
        <v>43</v>
      </c>
      <c r="AC47">
        <f>R54*Z46+S54*Z47+T54*Z48+U54*Z49+V54*Z50+W54*Z51+X54*Z52+Y54*Z53</f>
        <v>0.30057600873661006</v>
      </c>
      <c r="AE47" s="7">
        <f t="shared" ref="AE47:AE53" si="41">$C$24+K47</f>
        <v>624718</v>
      </c>
      <c r="AF47" s="7">
        <f t="shared" ref="AF47:AF53" si="42">$D$24+K47</f>
        <v>160329</v>
      </c>
      <c r="AG47" s="7">
        <f t="shared" ref="AG47:AG53" si="43">$E$24+K47</f>
        <v>1178004</v>
      </c>
      <c r="AH47" s="7">
        <f t="shared" ref="AH47:AH53" si="44">$F$24+K47</f>
        <v>769335</v>
      </c>
      <c r="AI47" s="7">
        <f t="shared" ref="AI47:AI53" si="45">$G$24+K47</f>
        <v>2494343</v>
      </c>
      <c r="AJ47" s="7">
        <f t="shared" ref="AJ47:AJ53" si="46">$H$24+K47</f>
        <v>554792</v>
      </c>
      <c r="AK47" s="7">
        <f t="shared" ref="AK47:AK53" si="47">$I$24+K47</f>
        <v>147224</v>
      </c>
      <c r="AL47" s="7">
        <f t="shared" ref="AL47:AL53" si="48">$J$24+K47</f>
        <v>275554</v>
      </c>
      <c r="AM47" s="7">
        <f t="shared" ref="AM47:AM53" si="49">SUM(AE47:AL47)</f>
        <v>6204299</v>
      </c>
      <c r="AO47" s="48">
        <f t="shared" ref="AO47:AO53" si="50">C47*(AE47*AE47)</f>
        <v>1.3524115698245172E+16</v>
      </c>
      <c r="AP47" s="48">
        <f t="shared" si="37"/>
        <v>1127978141403321</v>
      </c>
      <c r="AQ47" s="48">
        <f t="shared" si="37"/>
        <v>5324579667949392</v>
      </c>
      <c r="AR47" s="48">
        <f t="shared" si="37"/>
        <v>9514412201266876</v>
      </c>
      <c r="AS47" s="48">
        <f t="shared" si="37"/>
        <v>1847858859489753</v>
      </c>
      <c r="AT47" s="48">
        <f t="shared" si="37"/>
        <v>284709601019200</v>
      </c>
      <c r="AU47" s="48">
        <f t="shared" si="37"/>
        <v>3533009706688</v>
      </c>
      <c r="AV47" s="48">
        <f t="shared" si="37"/>
        <v>0</v>
      </c>
    </row>
    <row r="48" spans="1:48" x14ac:dyDescent="0.35">
      <c r="A48" s="91"/>
      <c r="B48" s="16" t="s">
        <v>11</v>
      </c>
      <c r="C48" s="7">
        <v>31918</v>
      </c>
      <c r="D48" s="7">
        <v>55</v>
      </c>
      <c r="E48" s="27">
        <v>771313</v>
      </c>
      <c r="F48" s="7">
        <v>26849</v>
      </c>
      <c r="G48" s="7">
        <v>16063</v>
      </c>
      <c r="H48" s="7">
        <v>38599</v>
      </c>
      <c r="I48" s="7">
        <v>6043</v>
      </c>
      <c r="J48" s="7">
        <v>389</v>
      </c>
      <c r="K48" s="33">
        <f t="shared" si="38"/>
        <v>891229</v>
      </c>
      <c r="L48" s="8">
        <f>E48/K48</f>
        <v>0.86544872305546605</v>
      </c>
      <c r="P48" s="91"/>
      <c r="Q48" s="16" t="s">
        <v>11</v>
      </c>
      <c r="R48" s="41">
        <f t="shared" si="39"/>
        <v>5.9045617262379682E-3</v>
      </c>
      <c r="S48" s="41">
        <f t="shared" si="36"/>
        <v>1.0174537719878697E-5</v>
      </c>
      <c r="T48" s="27">
        <f t="shared" si="36"/>
        <v>0.1426864220424145</v>
      </c>
      <c r="U48" s="41">
        <f t="shared" si="36"/>
        <v>4.9668393316549663E-3</v>
      </c>
      <c r="V48" s="41">
        <f t="shared" si="36"/>
        <v>2.9715199889893003E-3</v>
      </c>
      <c r="W48" s="41">
        <f t="shared" si="36"/>
        <v>7.1404905718108697E-3</v>
      </c>
      <c r="X48" s="41">
        <f t="shared" si="36"/>
        <v>1.1179042080223084E-3</v>
      </c>
      <c r="Y48" s="41">
        <f t="shared" si="36"/>
        <v>7.1961730418778423E-5</v>
      </c>
      <c r="Z48" s="7">
        <f t="shared" si="40"/>
        <v>0.16486987413726858</v>
      </c>
      <c r="AB48" t="s">
        <v>44</v>
      </c>
      <c r="AC48">
        <f>(AC46-AC47)/1-AC47</f>
        <v>0.19960186027434446</v>
      </c>
      <c r="AE48" s="7">
        <f t="shared" si="41"/>
        <v>1416116</v>
      </c>
      <c r="AF48" s="7">
        <f t="shared" si="42"/>
        <v>951727</v>
      </c>
      <c r="AG48" s="7">
        <f t="shared" si="43"/>
        <v>1969402</v>
      </c>
      <c r="AH48" s="7">
        <f t="shared" si="44"/>
        <v>1560733</v>
      </c>
      <c r="AI48" s="7">
        <f t="shared" si="45"/>
        <v>3285741</v>
      </c>
      <c r="AJ48" s="7">
        <f t="shared" si="46"/>
        <v>1346190</v>
      </c>
      <c r="AK48" s="7">
        <f t="shared" si="47"/>
        <v>938622</v>
      </c>
      <c r="AL48" s="7">
        <f t="shared" si="48"/>
        <v>1066952</v>
      </c>
      <c r="AM48" s="7">
        <f t="shared" si="49"/>
        <v>12535483</v>
      </c>
      <c r="AO48" s="48">
        <f t="shared" si="50"/>
        <v>6.4007863283504608E+16</v>
      </c>
      <c r="AP48" s="48">
        <f t="shared" si="37"/>
        <v>49818135539095</v>
      </c>
      <c r="AQ48" s="48">
        <f t="shared" si="37"/>
        <v>2.9915715915390541E+18</v>
      </c>
      <c r="AR48" s="48">
        <f t="shared" si="37"/>
        <v>6.540114341471236E+16</v>
      </c>
      <c r="AS48" s="48">
        <f t="shared" si="37"/>
        <v>1.7341765662219811E+17</v>
      </c>
      <c r="AT48" s="48">
        <f t="shared" si="37"/>
        <v>6.9950169893943904E+16</v>
      </c>
      <c r="AU48" s="48">
        <f t="shared" si="37"/>
        <v>5323951037436012</v>
      </c>
      <c r="AV48" s="48">
        <f t="shared" si="37"/>
        <v>442832375848256</v>
      </c>
    </row>
    <row r="49" spans="1:48" x14ac:dyDescent="0.35">
      <c r="A49" s="91"/>
      <c r="B49" s="16" t="s">
        <v>3</v>
      </c>
      <c r="C49" s="7">
        <v>22292</v>
      </c>
      <c r="D49" s="7">
        <v>4297</v>
      </c>
      <c r="E49" s="7">
        <v>10089</v>
      </c>
      <c r="F49" s="27">
        <v>377813</v>
      </c>
      <c r="G49" s="7">
        <v>4238</v>
      </c>
      <c r="H49" s="7">
        <v>22116</v>
      </c>
      <c r="I49" s="7">
        <v>3021</v>
      </c>
      <c r="J49" s="7">
        <v>780</v>
      </c>
      <c r="K49" s="33">
        <f t="shared" si="38"/>
        <v>444646</v>
      </c>
      <c r="L49" s="8">
        <f>F49/K49</f>
        <v>0.84969391381008708</v>
      </c>
      <c r="M49" s="43" t="s">
        <v>52</v>
      </c>
      <c r="N49">
        <f>((C46*(C54+K46))+(D47*(D54+K47))+(E48*(E54+K48))+(F49*(F54+K49))+(G50*(G54+K50))+(H51*(H54+K51))+(I52*(I54+K52))+(J53*(J54+K53)))</f>
        <v>15008556289329</v>
      </c>
      <c r="P49" s="91"/>
      <c r="Q49" s="16" t="s">
        <v>3</v>
      </c>
      <c r="R49" s="41">
        <f t="shared" si="39"/>
        <v>4.1238326336642895E-3</v>
      </c>
      <c r="S49" s="41">
        <f t="shared" si="36"/>
        <v>7.9490888331488661E-4</v>
      </c>
      <c r="T49" s="41">
        <f t="shared" si="36"/>
        <v>1.8663802010155668E-3</v>
      </c>
      <c r="U49" s="27">
        <f t="shared" si="36"/>
        <v>6.9892229446555099E-2</v>
      </c>
      <c r="V49" s="41">
        <f t="shared" si="36"/>
        <v>7.8399437921538033E-4</v>
      </c>
      <c r="W49" s="41">
        <f t="shared" si="36"/>
        <v>4.0912741129606779E-3</v>
      </c>
      <c r="X49" s="41">
        <f t="shared" si="36"/>
        <v>5.5885960821370085E-4</v>
      </c>
      <c r="Y49" s="41">
        <f t="shared" si="36"/>
        <v>1.4429344402737063E-4</v>
      </c>
      <c r="Z49" s="7">
        <f t="shared" si="40"/>
        <v>8.2255772708966959E-2</v>
      </c>
      <c r="AB49" s="42" t="s">
        <v>48</v>
      </c>
      <c r="AC49">
        <f>1/K54*(C46+D47+E48+F49+G50+H51+I52+J53)</f>
        <v>0.80139640017425384</v>
      </c>
      <c r="AE49" s="7">
        <f t="shared" si="41"/>
        <v>969533</v>
      </c>
      <c r="AF49" s="7">
        <f t="shared" si="42"/>
        <v>505144</v>
      </c>
      <c r="AG49" s="7">
        <f t="shared" si="43"/>
        <v>1522819</v>
      </c>
      <c r="AH49" s="7">
        <f t="shared" si="44"/>
        <v>1114150</v>
      </c>
      <c r="AI49" s="7">
        <f t="shared" si="45"/>
        <v>2839158</v>
      </c>
      <c r="AJ49" s="7">
        <f t="shared" si="46"/>
        <v>899607</v>
      </c>
      <c r="AK49" s="7">
        <f t="shared" si="47"/>
        <v>492039</v>
      </c>
      <c r="AL49" s="7">
        <f t="shared" si="48"/>
        <v>620369</v>
      </c>
      <c r="AM49" s="7">
        <f t="shared" si="49"/>
        <v>8962819</v>
      </c>
      <c r="AO49" s="48">
        <f t="shared" si="50"/>
        <v>2.0954351555479988E+16</v>
      </c>
      <c r="AP49" s="48">
        <f t="shared" si="37"/>
        <v>1096467469782592</v>
      </c>
      <c r="AQ49" s="48">
        <f t="shared" si="37"/>
        <v>2.3396166083511728E+16</v>
      </c>
      <c r="AR49" s="48">
        <f t="shared" si="37"/>
        <v>4.6899069535339251E+17</v>
      </c>
      <c r="AS49" s="48">
        <f t="shared" si="37"/>
        <v>3.4161747315309432E+16</v>
      </c>
      <c r="AT49" s="48">
        <f t="shared" si="37"/>
        <v>1.7898318557394084E+16</v>
      </c>
      <c r="AU49" s="48">
        <f t="shared" si="37"/>
        <v>731391282490941</v>
      </c>
      <c r="AV49" s="48">
        <f t="shared" si="37"/>
        <v>300189003005580</v>
      </c>
    </row>
    <row r="50" spans="1:48" x14ac:dyDescent="0.35">
      <c r="A50" s="91"/>
      <c r="B50" s="16" t="s">
        <v>10</v>
      </c>
      <c r="C50" s="7">
        <v>21429</v>
      </c>
      <c r="D50" s="7">
        <v>10950</v>
      </c>
      <c r="E50" s="7">
        <v>242022</v>
      </c>
      <c r="F50" s="7">
        <v>195258</v>
      </c>
      <c r="G50" s="27">
        <v>2315062</v>
      </c>
      <c r="H50" s="7">
        <v>164366</v>
      </c>
      <c r="I50" s="7">
        <v>24106</v>
      </c>
      <c r="J50" s="7">
        <v>9384</v>
      </c>
      <c r="K50" s="33">
        <f t="shared" si="38"/>
        <v>2982577</v>
      </c>
      <c r="L50" s="8">
        <f>G50/K50</f>
        <v>0.77619521641855349</v>
      </c>
      <c r="M50" s="43" t="s">
        <v>55</v>
      </c>
      <c r="N50">
        <f>(1/K54)*((AC49*(1-AC49))/((1-AC50)*(1-AC50)))+((2*(1-AC49))*(2*AC49*AC50-AC51))/((1-AC50)*(1-AC50)*(1-AC50))+(((1-AC49)*(1-AC49))*(AC52-4*(AC50*AC50)))/((1-AC50)*(1-AC50)*(1-AC50)*(1-AC50))</f>
        <v>-9.6647420255172367E-2</v>
      </c>
      <c r="P50" s="91"/>
      <c r="Q50" s="16" t="s">
        <v>10</v>
      </c>
      <c r="R50" s="41">
        <f t="shared" si="39"/>
        <v>3.9641848872596476E-3</v>
      </c>
      <c r="S50" s="41">
        <f t="shared" si="36"/>
        <v>2.0256579642303953E-3</v>
      </c>
      <c r="T50" s="41">
        <f t="shared" si="36"/>
        <v>4.4772035782554218E-2</v>
      </c>
      <c r="U50" s="41">
        <f t="shared" si="36"/>
        <v>3.6121088838328631E-2</v>
      </c>
      <c r="V50" s="27">
        <f t="shared" si="36"/>
        <v>0.42826701168832393</v>
      </c>
      <c r="W50" s="41">
        <f t="shared" si="36"/>
        <v>3.0406328488465126E-2</v>
      </c>
      <c r="X50" s="41">
        <f t="shared" si="36"/>
        <v>4.4594073868253793E-3</v>
      </c>
      <c r="Y50" s="41">
        <f t="shared" si="36"/>
        <v>1.7359611266062126E-3</v>
      </c>
      <c r="Z50" s="7">
        <f t="shared" si="40"/>
        <v>0.55175167616259357</v>
      </c>
      <c r="AB50" s="42" t="s">
        <v>45</v>
      </c>
      <c r="AC50" s="44">
        <f>(1/(K54*K54))*N47</f>
        <v>0.30105856477309068</v>
      </c>
      <c r="AE50" s="7">
        <f t="shared" si="41"/>
        <v>3507464</v>
      </c>
      <c r="AF50" s="7">
        <f t="shared" si="42"/>
        <v>3043075</v>
      </c>
      <c r="AG50" s="7">
        <f t="shared" si="43"/>
        <v>4060750</v>
      </c>
      <c r="AH50" s="7">
        <f t="shared" si="44"/>
        <v>3652081</v>
      </c>
      <c r="AI50" s="7">
        <f t="shared" si="45"/>
        <v>5377089</v>
      </c>
      <c r="AJ50" s="7">
        <f t="shared" si="46"/>
        <v>3437538</v>
      </c>
      <c r="AK50" s="7">
        <f t="shared" si="47"/>
        <v>3029970</v>
      </c>
      <c r="AL50" s="7">
        <f t="shared" si="48"/>
        <v>3158300</v>
      </c>
      <c r="AM50" s="7">
        <f t="shared" si="49"/>
        <v>29266267</v>
      </c>
      <c r="AO50" s="48">
        <f t="shared" si="50"/>
        <v>2.6362606622936198E+17</v>
      </c>
      <c r="AP50" s="48">
        <f t="shared" si="37"/>
        <v>1.0140034473909374E+17</v>
      </c>
      <c r="AQ50" s="48">
        <f t="shared" si="37"/>
        <v>3.990867889317375E+18</v>
      </c>
      <c r="AR50" s="48">
        <f t="shared" si="37"/>
        <v>2.6042917734320799E+18</v>
      </c>
      <c r="AS50" s="48">
        <f t="shared" si="37"/>
        <v>6.6935586965066179E+19</v>
      </c>
      <c r="AT50" s="48">
        <f t="shared" si="37"/>
        <v>1.9422583705423444E+18</v>
      </c>
      <c r="AU50" s="48">
        <f t="shared" si="37"/>
        <v>2.2131039295089539E+17</v>
      </c>
      <c r="AV50" s="48">
        <f t="shared" si="37"/>
        <v>9.360407582376E+16</v>
      </c>
    </row>
    <row r="51" spans="1:48" x14ac:dyDescent="0.35">
      <c r="A51" s="91"/>
      <c r="B51" s="15" t="s">
        <v>13</v>
      </c>
      <c r="C51" s="7">
        <v>1310</v>
      </c>
      <c r="D51" s="7">
        <v>445</v>
      </c>
      <c r="E51" s="7">
        <v>23759</v>
      </c>
      <c r="F51" s="7">
        <v>12879</v>
      </c>
      <c r="G51" s="7">
        <v>31090</v>
      </c>
      <c r="H51" s="27">
        <v>265329</v>
      </c>
      <c r="I51" s="7">
        <v>2437</v>
      </c>
      <c r="J51" s="7">
        <v>2436</v>
      </c>
      <c r="K51" s="33">
        <f t="shared" si="38"/>
        <v>339685</v>
      </c>
      <c r="L51" s="8">
        <f>H51/K51</f>
        <v>0.78110308079544288</v>
      </c>
      <c r="N51">
        <f>N50*-1</f>
        <v>9.6647420255172367E-2</v>
      </c>
      <c r="P51" s="91"/>
      <c r="Q51" s="15" t="s">
        <v>13</v>
      </c>
      <c r="R51" s="41">
        <f t="shared" si="39"/>
        <v>2.4233898932801988E-4</v>
      </c>
      <c r="S51" s="41">
        <f t="shared" si="36"/>
        <v>8.2321259733564002E-5</v>
      </c>
      <c r="T51" s="41">
        <f t="shared" si="36"/>
        <v>4.3952153033926904E-3</v>
      </c>
      <c r="U51" s="41">
        <f t="shared" si="36"/>
        <v>2.3825067508057773E-3</v>
      </c>
      <c r="V51" s="41">
        <f t="shared" si="36"/>
        <v>5.7513886856550671E-3</v>
      </c>
      <c r="W51" s="27">
        <f t="shared" si="36"/>
        <v>4.9083634885049E-2</v>
      </c>
      <c r="X51" s="41">
        <f t="shared" si="36"/>
        <v>4.5082451678807973E-4</v>
      </c>
      <c r="Y51" s="41">
        <f t="shared" si="36"/>
        <v>4.5063952519317283E-4</v>
      </c>
      <c r="Z51" s="7">
        <f t="shared" si="40"/>
        <v>6.2838869915945367E-2</v>
      </c>
      <c r="AB51" s="42" t="s">
        <v>46</v>
      </c>
      <c r="AC51">
        <f>(1/(K54*K54))*((C46*(C54+K46))+(D47*(D54+K47))+(E48*(E54+K48))+(F49*(F54+K49))+(G50*(G54+K50))+(H51*(H54+K51))+(I52*(I54+K52))+(J53*(J54+K53)))</f>
        <v>0.5144457519352289</v>
      </c>
      <c r="AE51" s="7">
        <f t="shared" si="41"/>
        <v>864572</v>
      </c>
      <c r="AF51" s="7">
        <f t="shared" si="42"/>
        <v>400183</v>
      </c>
      <c r="AG51" s="7">
        <f t="shared" si="43"/>
        <v>1417858</v>
      </c>
      <c r="AH51" s="7">
        <f t="shared" si="44"/>
        <v>1009189</v>
      </c>
      <c r="AI51" s="7">
        <f t="shared" si="45"/>
        <v>2734197</v>
      </c>
      <c r="AJ51" s="7">
        <f t="shared" si="46"/>
        <v>794646</v>
      </c>
      <c r="AK51" s="7">
        <f t="shared" si="47"/>
        <v>387078</v>
      </c>
      <c r="AL51" s="7">
        <f t="shared" si="48"/>
        <v>515408</v>
      </c>
      <c r="AM51" s="7">
        <f t="shared" si="49"/>
        <v>8123131</v>
      </c>
      <c r="AO51" s="48">
        <f t="shared" si="50"/>
        <v>979205013571040</v>
      </c>
      <c r="AP51" s="48">
        <f t="shared" si="37"/>
        <v>71265162902605</v>
      </c>
      <c r="AQ51" s="48">
        <f t="shared" si="37"/>
        <v>4.776322396066848E+16</v>
      </c>
      <c r="AR51" s="48">
        <f t="shared" si="37"/>
        <v>1.311677773540876E+16</v>
      </c>
      <c r="AS51" s="48">
        <f t="shared" si="37"/>
        <v>2.3242365527021181E+17</v>
      </c>
      <c r="AT51" s="48">
        <f t="shared" si="37"/>
        <v>1.6754525139402896E+17</v>
      </c>
      <c r="AU51" s="48">
        <f t="shared" si="37"/>
        <v>365134194390708</v>
      </c>
      <c r="AV51" s="48">
        <f t="shared" si="37"/>
        <v>647112210146304</v>
      </c>
    </row>
    <row r="52" spans="1:48" x14ac:dyDescent="0.35">
      <c r="A52" s="91"/>
      <c r="B52" s="16" t="s">
        <v>1</v>
      </c>
      <c r="C52" s="7">
        <v>2619</v>
      </c>
      <c r="D52" s="7">
        <v>100</v>
      </c>
      <c r="E52" s="7">
        <v>3912</v>
      </c>
      <c r="F52" s="7">
        <v>2762</v>
      </c>
      <c r="G52" s="15">
        <v>6290</v>
      </c>
      <c r="H52" s="7">
        <v>2485</v>
      </c>
      <c r="I52" s="27">
        <v>5472</v>
      </c>
      <c r="J52" s="7">
        <v>2553</v>
      </c>
      <c r="K52" s="33">
        <f t="shared" si="38"/>
        <v>26193</v>
      </c>
      <c r="L52" s="8">
        <f>I52/K52</f>
        <v>0.20891077768869545</v>
      </c>
      <c r="M52" s="43" t="s">
        <v>57</v>
      </c>
      <c r="N52">
        <f>SQRT(N51)</f>
        <v>0.31088168208367051</v>
      </c>
      <c r="P52" s="91"/>
      <c r="Q52" s="16" t="s">
        <v>1</v>
      </c>
      <c r="R52" s="41">
        <f t="shared" si="39"/>
        <v>4.8449298706113286E-4</v>
      </c>
      <c r="S52" s="41">
        <f t="shared" si="36"/>
        <v>1.849915949068854E-5</v>
      </c>
      <c r="T52" s="41">
        <f t="shared" si="36"/>
        <v>7.2368711927573576E-4</v>
      </c>
      <c r="U52" s="41">
        <f t="shared" si="36"/>
        <v>5.1094678513281745E-4</v>
      </c>
      <c r="V52" s="41">
        <f t="shared" si="36"/>
        <v>1.1635971319643092E-3</v>
      </c>
      <c r="W52" s="41">
        <f t="shared" si="36"/>
        <v>4.5970411334361023E-4</v>
      </c>
      <c r="X52" s="27">
        <f t="shared" si="36"/>
        <v>1.012274007330477E-3</v>
      </c>
      <c r="Y52" s="41">
        <f t="shared" si="36"/>
        <v>4.7228354179727842E-4</v>
      </c>
      <c r="Z52" s="7">
        <f t="shared" si="40"/>
        <v>4.8454848453960498E-3</v>
      </c>
      <c r="AB52" s="42" t="s">
        <v>47</v>
      </c>
      <c r="AC52" s="45">
        <f>(1/(K54*K54*K54))*AO46</f>
        <v>2.3918007033430274E-3</v>
      </c>
      <c r="AE52" s="7">
        <f t="shared" si="41"/>
        <v>551080</v>
      </c>
      <c r="AF52" s="7">
        <f t="shared" si="42"/>
        <v>86691</v>
      </c>
      <c r="AG52" s="7">
        <f t="shared" si="43"/>
        <v>1104366</v>
      </c>
      <c r="AH52" s="7">
        <f t="shared" si="44"/>
        <v>695697</v>
      </c>
      <c r="AI52" s="7">
        <f t="shared" si="45"/>
        <v>2420705</v>
      </c>
      <c r="AJ52" s="7">
        <f t="shared" si="46"/>
        <v>481154</v>
      </c>
      <c r="AK52" s="7">
        <f t="shared" si="47"/>
        <v>73586</v>
      </c>
      <c r="AL52" s="7">
        <f t="shared" si="48"/>
        <v>201916</v>
      </c>
      <c r="AM52" s="7">
        <f t="shared" si="49"/>
        <v>5615195</v>
      </c>
      <c r="AO52" s="48">
        <f t="shared" si="50"/>
        <v>795361926801600</v>
      </c>
      <c r="AP52" s="48">
        <f t="shared" si="37"/>
        <v>751532948100</v>
      </c>
      <c r="AQ52" s="48">
        <f t="shared" si="37"/>
        <v>4771170112771872</v>
      </c>
      <c r="AR52" s="48">
        <f t="shared" si="37"/>
        <v>1336792300264458</v>
      </c>
      <c r="AS52" s="48">
        <f t="shared" si="37"/>
        <v>3.6858221864287248E+16</v>
      </c>
      <c r="AT52" s="48">
        <f t="shared" si="37"/>
        <v>575300291714260</v>
      </c>
      <c r="AU52" s="48">
        <f t="shared" si="37"/>
        <v>29630329494912</v>
      </c>
      <c r="AV52" s="48">
        <f t="shared" si="37"/>
        <v>104085991405968</v>
      </c>
    </row>
    <row r="53" spans="1:48" x14ac:dyDescent="0.35">
      <c r="A53" s="91"/>
      <c r="B53" s="16" t="s">
        <v>2</v>
      </c>
      <c r="C53" s="7">
        <v>6864</v>
      </c>
      <c r="D53" s="21">
        <v>0</v>
      </c>
      <c r="E53" s="19">
        <v>159</v>
      </c>
      <c r="F53" s="7">
        <v>307</v>
      </c>
      <c r="G53" s="7">
        <v>639</v>
      </c>
      <c r="H53" s="7">
        <v>1618</v>
      </c>
      <c r="I53" s="7">
        <v>2622</v>
      </c>
      <c r="J53" s="27">
        <v>153961</v>
      </c>
      <c r="K53" s="33">
        <f t="shared" si="38"/>
        <v>166170</v>
      </c>
      <c r="L53" s="8">
        <f>J53/K53</f>
        <v>0.92652705061082019</v>
      </c>
      <c r="P53" s="91"/>
      <c r="Q53" s="16" t="s">
        <v>2</v>
      </c>
      <c r="R53" s="41">
        <f t="shared" si="39"/>
        <v>1.2697823074408615E-3</v>
      </c>
      <c r="S53" s="41">
        <f t="shared" si="36"/>
        <v>0</v>
      </c>
      <c r="T53" s="41">
        <f t="shared" si="36"/>
        <v>2.9413663590194778E-5</v>
      </c>
      <c r="U53" s="41">
        <f t="shared" si="36"/>
        <v>5.6792419636413821E-5</v>
      </c>
      <c r="V53" s="41">
        <f t="shared" si="36"/>
        <v>1.1820962914549977E-4</v>
      </c>
      <c r="W53" s="41">
        <f t="shared" si="36"/>
        <v>2.9931640055934057E-4</v>
      </c>
      <c r="X53" s="41">
        <f t="shared" si="36"/>
        <v>4.8504796184585351E-4</v>
      </c>
      <c r="Y53" s="27">
        <f t="shared" si="36"/>
        <v>2.8481490943458983E-2</v>
      </c>
      <c r="Z53" s="7">
        <f>SUM(R53:Y53)</f>
        <v>3.0740053325677148E-2</v>
      </c>
      <c r="AB53" s="42" t="s">
        <v>56</v>
      </c>
      <c r="AC53">
        <f>AC48/N52</f>
        <v>0.64205088873851279</v>
      </c>
      <c r="AE53" s="7">
        <f t="shared" si="41"/>
        <v>691057</v>
      </c>
      <c r="AF53" s="7">
        <f t="shared" si="42"/>
        <v>226668</v>
      </c>
      <c r="AG53" s="7">
        <f t="shared" si="43"/>
        <v>1244343</v>
      </c>
      <c r="AH53" s="7">
        <f t="shared" si="44"/>
        <v>835674</v>
      </c>
      <c r="AI53" s="7">
        <f t="shared" si="45"/>
        <v>2560682</v>
      </c>
      <c r="AJ53" s="7">
        <f t="shared" si="46"/>
        <v>621131</v>
      </c>
      <c r="AK53" s="7">
        <f t="shared" si="47"/>
        <v>213563</v>
      </c>
      <c r="AL53" s="7">
        <f t="shared" si="48"/>
        <v>341893</v>
      </c>
      <c r="AM53" s="7">
        <f t="shared" si="49"/>
        <v>6735011</v>
      </c>
      <c r="AO53" s="48">
        <f t="shared" si="50"/>
        <v>3277970311037136</v>
      </c>
      <c r="AP53" s="48">
        <f t="shared" si="37"/>
        <v>0</v>
      </c>
      <c r="AQ53" s="48">
        <f t="shared" si="37"/>
        <v>246193930762191</v>
      </c>
      <c r="AR53" s="48">
        <f t="shared" si="37"/>
        <v>214393767522732</v>
      </c>
      <c r="AS53" s="48">
        <f t="shared" si="37"/>
        <v>4189981982974236</v>
      </c>
      <c r="AT53" s="48">
        <f t="shared" si="37"/>
        <v>624230417602498</v>
      </c>
      <c r="AU53" s="48">
        <f t="shared" si="37"/>
        <v>119587204328718</v>
      </c>
      <c r="AV53" s="48">
        <f t="shared" si="37"/>
        <v>1.7996628069031488E+16</v>
      </c>
    </row>
    <row r="54" spans="1:48" x14ac:dyDescent="0.35">
      <c r="A54" s="85"/>
      <c r="B54" s="4" t="s">
        <v>25</v>
      </c>
      <c r="C54" s="7">
        <f>SUM(C46:C53)</f>
        <v>516850</v>
      </c>
      <c r="D54" s="7">
        <f t="shared" ref="D54:H54" si="51">SUM(D46:D53)</f>
        <v>60429</v>
      </c>
      <c r="E54" s="7">
        <f t="shared" si="51"/>
        <v>1063122</v>
      </c>
      <c r="F54" s="7">
        <f t="shared" si="51"/>
        <v>649809</v>
      </c>
      <c r="G54" s="7">
        <f t="shared" si="51"/>
        <v>2382738</v>
      </c>
      <c r="H54" s="7">
        <f t="shared" si="51"/>
        <v>497808</v>
      </c>
      <c r="I54" s="7">
        <f>SUM(I46:I53)</f>
        <v>46467</v>
      </c>
      <c r="J54" s="7">
        <f t="shared" ref="J54" si="52">SUM(J46:J53)</f>
        <v>184094</v>
      </c>
      <c r="K54" s="10">
        <f>SUM(K46:K53)</f>
        <v>5401317</v>
      </c>
      <c r="L54" s="35"/>
      <c r="P54" s="85"/>
      <c r="Q54" s="4" t="s">
        <v>25</v>
      </c>
      <c r="R54" s="7">
        <f>SUM(R46:R53)</f>
        <v>9.5612905827623731E-2</v>
      </c>
      <c r="S54" s="7">
        <f t="shared" ref="S54:Z54" si="53">SUM(S46:S53)</f>
        <v>1.1178857088628178E-2</v>
      </c>
      <c r="T54" s="7">
        <f t="shared" si="53"/>
        <v>0.19666863436059778</v>
      </c>
      <c r="U54" s="7">
        <f t="shared" si="53"/>
        <v>0.1202092032948483</v>
      </c>
      <c r="V54" s="7">
        <f t="shared" si="53"/>
        <v>0.44078650286524229</v>
      </c>
      <c r="W54" s="7">
        <f t="shared" si="53"/>
        <v>9.2090295877406803E-2</v>
      </c>
      <c r="X54" s="7">
        <f t="shared" si="53"/>
        <v>8.5960044405382439E-3</v>
      </c>
      <c r="Y54" s="7">
        <f t="shared" si="53"/>
        <v>3.4055842672788161E-2</v>
      </c>
      <c r="Z54" s="9">
        <f t="shared" si="53"/>
        <v>0.99919824642767352</v>
      </c>
    </row>
    <row r="55" spans="1:48" x14ac:dyDescent="0.35">
      <c r="A55" s="92" t="s">
        <v>35</v>
      </c>
      <c r="B55" s="93"/>
      <c r="C55" s="8">
        <f>C46/C54</f>
        <v>0.76572506529940987</v>
      </c>
      <c r="D55" s="8">
        <f>D47/D54</f>
        <v>0.72615797051084741</v>
      </c>
      <c r="E55" s="8">
        <f>E48/E54</f>
        <v>0.72551692091782505</v>
      </c>
      <c r="F55" s="8">
        <f>F49/F54</f>
        <v>0.58142161773690426</v>
      </c>
      <c r="G55" s="8">
        <f>G50/G54</f>
        <v>0.97159738082827407</v>
      </c>
      <c r="H55" s="8">
        <f>H51/H54</f>
        <v>0.53299464853919587</v>
      </c>
      <c r="I55" s="8">
        <f>I52/I54</f>
        <v>0.11776099167150882</v>
      </c>
      <c r="J55" s="8">
        <f>J53/J54</f>
        <v>0.83631731615370408</v>
      </c>
      <c r="K55" s="34"/>
      <c r="L55" s="35"/>
    </row>
    <row r="56" spans="1:48" ht="18.5" x14ac:dyDescent="0.45">
      <c r="A56" s="25"/>
      <c r="B56" s="26"/>
      <c r="C56" s="17"/>
      <c r="D56" s="17"/>
      <c r="E56" s="17"/>
      <c r="F56" s="17"/>
      <c r="G56" s="17"/>
      <c r="H56" s="17"/>
      <c r="I56" s="17"/>
      <c r="J56" s="17"/>
      <c r="K56" s="17"/>
      <c r="L56" s="36" t="s">
        <v>37</v>
      </c>
      <c r="M56" s="39">
        <f>(C46+D47+E48+F49+G50+H51+I52+J53)/K54</f>
        <v>0.80139640017425384</v>
      </c>
    </row>
    <row r="57" spans="1:48" ht="21" x14ac:dyDescent="0.5">
      <c r="B57" s="23" t="s">
        <v>63</v>
      </c>
      <c r="L57" s="3"/>
    </row>
  </sheetData>
  <mergeCells count="31">
    <mergeCell ref="AE45:AM45"/>
    <mergeCell ref="AO45:AV45"/>
    <mergeCell ref="A46:A54"/>
    <mergeCell ref="P46:P54"/>
    <mergeCell ref="A55:B55"/>
    <mergeCell ref="A44:A45"/>
    <mergeCell ref="B44:K44"/>
    <mergeCell ref="L44:L45"/>
    <mergeCell ref="P44:P45"/>
    <mergeCell ref="Q44:Z44"/>
    <mergeCell ref="AE30:AM30"/>
    <mergeCell ref="AO30:AV30"/>
    <mergeCell ref="A31:A39"/>
    <mergeCell ref="P31:P39"/>
    <mergeCell ref="A40:B40"/>
    <mergeCell ref="A29:A30"/>
    <mergeCell ref="B29:K29"/>
    <mergeCell ref="L29:L30"/>
    <mergeCell ref="P29:P30"/>
    <mergeCell ref="Q29:Z29"/>
    <mergeCell ref="AE15:AM15"/>
    <mergeCell ref="AO15:AV15"/>
    <mergeCell ref="A16:A24"/>
    <mergeCell ref="P16:P24"/>
    <mergeCell ref="A25:B25"/>
    <mergeCell ref="Q14:Z14"/>
    <mergeCell ref="A1:K1"/>
    <mergeCell ref="A14:A15"/>
    <mergeCell ref="B14:K14"/>
    <mergeCell ref="L14:L15"/>
    <mergeCell ref="P14:P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zoomScale="80" zoomScaleNormal="80" workbookViewId="0">
      <selection activeCell="B14" sqref="B14:K14"/>
    </sheetView>
  </sheetViews>
  <sheetFormatPr defaultRowHeight="14.5" x14ac:dyDescent="0.35"/>
  <cols>
    <col min="1" max="1" width="20.36328125" customWidth="1"/>
    <col min="2" max="2" width="21.90625" customWidth="1"/>
    <col min="3" max="3" width="14.54296875" customWidth="1"/>
    <col min="4" max="4" width="15.54296875" customWidth="1"/>
    <col min="5" max="5" width="12.08984375" customWidth="1"/>
    <col min="6" max="6" width="16.90625" customWidth="1"/>
    <col min="7" max="7" width="13.54296875" bestFit="1" customWidth="1"/>
    <col min="8" max="8" width="12.54296875" customWidth="1"/>
    <col min="9" max="10" width="13.54296875" bestFit="1" customWidth="1"/>
    <col min="11" max="11" width="13" customWidth="1"/>
    <col min="12" max="12" width="16.453125" customWidth="1"/>
    <col min="13" max="13" width="19.36328125" customWidth="1"/>
    <col min="14" max="14" width="24.36328125" customWidth="1"/>
    <col min="15" max="16" width="10" customWidth="1"/>
    <col min="17" max="17" width="11.36328125" customWidth="1"/>
    <col min="24" max="24" width="9.54296875" customWidth="1"/>
    <col min="26" max="26" width="12" customWidth="1"/>
    <col min="28" max="28" width="10" customWidth="1"/>
    <col min="29" max="29" width="11.6328125" customWidth="1"/>
    <col min="31" max="31" width="15.36328125" customWidth="1"/>
    <col min="39" max="39" width="14.1796875" customWidth="1"/>
    <col min="41" max="42" width="26.36328125" customWidth="1"/>
    <col min="43" max="44" width="27.6328125" customWidth="1"/>
    <col min="45" max="45" width="29.6328125" customWidth="1"/>
    <col min="46" max="46" width="28.81640625" customWidth="1"/>
    <col min="47" max="48" width="26.36328125" customWidth="1"/>
  </cols>
  <sheetData>
    <row r="1" spans="1:48" ht="21" x14ac:dyDescent="0.5">
      <c r="A1" s="83" t="s">
        <v>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3"/>
    </row>
    <row r="2" spans="1:48" x14ac:dyDescent="0.35">
      <c r="L2" s="3"/>
    </row>
    <row r="3" spans="1:48" x14ac:dyDescent="0.35">
      <c r="A3" s="4" t="s">
        <v>4</v>
      </c>
      <c r="B3" s="5" t="s">
        <v>5</v>
      </c>
      <c r="C3" s="5" t="s">
        <v>6</v>
      </c>
      <c r="D3" s="5" t="s">
        <v>7</v>
      </c>
      <c r="L3" s="3"/>
    </row>
    <row r="4" spans="1:48" x14ac:dyDescent="0.35">
      <c r="A4" s="4" t="s">
        <v>8</v>
      </c>
      <c r="B4" s="7">
        <v>201074</v>
      </c>
      <c r="C4" s="7">
        <v>233193</v>
      </c>
      <c r="D4" s="7">
        <v>229730</v>
      </c>
      <c r="L4" s="3"/>
    </row>
    <row r="5" spans="1:48" x14ac:dyDescent="0.35">
      <c r="A5" s="9" t="s">
        <v>0</v>
      </c>
      <c r="B5" s="7">
        <v>44378</v>
      </c>
      <c r="C5" s="7">
        <v>26878</v>
      </c>
      <c r="D5" s="7">
        <v>26849</v>
      </c>
      <c r="L5" s="3"/>
    </row>
    <row r="6" spans="1:48" x14ac:dyDescent="0.35">
      <c r="A6" s="9" t="s">
        <v>11</v>
      </c>
      <c r="B6" s="7">
        <v>396190</v>
      </c>
      <c r="C6" s="7">
        <v>479099</v>
      </c>
      <c r="D6" s="7">
        <v>472332</v>
      </c>
      <c r="L6" s="3"/>
    </row>
    <row r="7" spans="1:48" x14ac:dyDescent="0.35">
      <c r="A7" s="9" t="s">
        <v>3</v>
      </c>
      <c r="B7" s="7">
        <v>198156</v>
      </c>
      <c r="C7" s="7">
        <v>297573</v>
      </c>
      <c r="D7" s="7">
        <v>288759</v>
      </c>
      <c r="L7" s="3"/>
    </row>
    <row r="8" spans="1:48" x14ac:dyDescent="0.35">
      <c r="A8" s="9" t="s">
        <v>10</v>
      </c>
      <c r="B8" s="7">
        <v>1326027</v>
      </c>
      <c r="C8" s="7">
        <v>1064219</v>
      </c>
      <c r="D8" s="7">
        <v>1059043</v>
      </c>
      <c r="L8" s="3"/>
    </row>
    <row r="9" spans="1:48" x14ac:dyDescent="0.35">
      <c r="A9" s="4" t="s">
        <v>13</v>
      </c>
      <c r="B9" s="7">
        <v>150953</v>
      </c>
      <c r="C9" s="7">
        <v>202177</v>
      </c>
      <c r="D9" s="7">
        <v>221488</v>
      </c>
      <c r="L9" s="3"/>
    </row>
    <row r="10" spans="1:48" x14ac:dyDescent="0.35">
      <c r="A10" s="9" t="s">
        <v>1</v>
      </c>
      <c r="B10" s="7">
        <v>11819</v>
      </c>
      <c r="C10" s="7">
        <v>21186</v>
      </c>
      <c r="D10" s="7">
        <v>20589</v>
      </c>
      <c r="L10" s="3"/>
    </row>
    <row r="11" spans="1:48" x14ac:dyDescent="0.35">
      <c r="A11" s="9" t="s">
        <v>2</v>
      </c>
      <c r="B11" s="7">
        <v>73910</v>
      </c>
      <c r="C11" s="7">
        <v>78177</v>
      </c>
      <c r="D11" s="7">
        <v>81870</v>
      </c>
      <c r="L11" s="3"/>
    </row>
    <row r="12" spans="1:48" x14ac:dyDescent="0.35">
      <c r="B12" s="14">
        <f>SUM(B4:B11)</f>
        <v>2402507</v>
      </c>
      <c r="C12" s="14">
        <f>SUM(C4:C11)</f>
        <v>2402502</v>
      </c>
      <c r="D12" s="14">
        <f t="shared" ref="D12" si="0">SUM(D4:D11)</f>
        <v>2400660</v>
      </c>
      <c r="L12" s="3"/>
    </row>
    <row r="13" spans="1:48" x14ac:dyDescent="0.35">
      <c r="L13" s="3"/>
    </row>
    <row r="14" spans="1:48" x14ac:dyDescent="0.35">
      <c r="A14" s="84" t="s">
        <v>21</v>
      </c>
      <c r="B14" s="80">
        <v>2009</v>
      </c>
      <c r="C14" s="81"/>
      <c r="D14" s="81"/>
      <c r="E14" s="81"/>
      <c r="F14" s="81"/>
      <c r="G14" s="81"/>
      <c r="H14" s="81"/>
      <c r="I14" s="81"/>
      <c r="J14" s="81"/>
      <c r="K14" s="82"/>
      <c r="L14" s="86" t="s">
        <v>36</v>
      </c>
      <c r="P14" s="87" t="s">
        <v>21</v>
      </c>
      <c r="Q14" s="80">
        <v>2009</v>
      </c>
      <c r="R14" s="81"/>
      <c r="S14" s="81"/>
      <c r="T14" s="81"/>
      <c r="U14" s="81"/>
      <c r="V14" s="81"/>
      <c r="W14" s="81"/>
      <c r="X14" s="81"/>
      <c r="Y14" s="81"/>
      <c r="Z14" s="82"/>
    </row>
    <row r="15" spans="1:48" x14ac:dyDescent="0.35">
      <c r="A15" s="85"/>
      <c r="B15" s="7"/>
      <c r="C15" s="7" t="s">
        <v>8</v>
      </c>
      <c r="D15" s="7" t="s">
        <v>0</v>
      </c>
      <c r="E15" s="7" t="s">
        <v>11</v>
      </c>
      <c r="F15" s="7" t="s">
        <v>3</v>
      </c>
      <c r="G15" s="7" t="s">
        <v>10</v>
      </c>
      <c r="H15" s="7" t="s">
        <v>19</v>
      </c>
      <c r="I15" s="7" t="s">
        <v>20</v>
      </c>
      <c r="J15" s="7" t="s">
        <v>2</v>
      </c>
      <c r="K15" s="20" t="s">
        <v>23</v>
      </c>
      <c r="L15" s="86"/>
      <c r="P15" s="88"/>
      <c r="Q15" s="7"/>
      <c r="R15" s="7" t="s">
        <v>8</v>
      </c>
      <c r="S15" s="7" t="s">
        <v>0</v>
      </c>
      <c r="T15" s="7" t="s">
        <v>11</v>
      </c>
      <c r="U15" s="7" t="s">
        <v>3</v>
      </c>
      <c r="V15" s="7" t="s">
        <v>10</v>
      </c>
      <c r="W15" s="7" t="s">
        <v>19</v>
      </c>
      <c r="X15" s="7" t="s">
        <v>20</v>
      </c>
      <c r="Y15" s="7" t="s">
        <v>2</v>
      </c>
      <c r="Z15" s="20" t="s">
        <v>23</v>
      </c>
      <c r="AE15" s="89" t="s">
        <v>53</v>
      </c>
      <c r="AF15" s="89"/>
      <c r="AG15" s="89"/>
      <c r="AH15" s="89"/>
      <c r="AI15" s="89"/>
      <c r="AJ15" s="89"/>
      <c r="AK15" s="89"/>
      <c r="AL15" s="89"/>
      <c r="AM15" s="89"/>
      <c r="AO15" s="90" t="s">
        <v>54</v>
      </c>
      <c r="AP15" s="90"/>
      <c r="AQ15" s="90"/>
      <c r="AR15" s="90"/>
      <c r="AS15" s="90"/>
      <c r="AT15" s="90"/>
      <c r="AU15" s="90"/>
      <c r="AV15" s="90"/>
    </row>
    <row r="16" spans="1:48" x14ac:dyDescent="0.35">
      <c r="A16" s="84">
        <v>1999</v>
      </c>
      <c r="B16" s="15" t="s">
        <v>8</v>
      </c>
      <c r="C16" s="27">
        <v>179798</v>
      </c>
      <c r="D16" s="7">
        <v>351</v>
      </c>
      <c r="E16" s="7">
        <v>3668</v>
      </c>
      <c r="F16" s="7">
        <v>9474</v>
      </c>
      <c r="G16" s="7">
        <v>2261</v>
      </c>
      <c r="H16" s="7">
        <v>892</v>
      </c>
      <c r="I16" s="7">
        <v>1218</v>
      </c>
      <c r="J16" s="7">
        <v>3412</v>
      </c>
      <c r="K16" s="7">
        <f>SUM(C16:J16)</f>
        <v>201074</v>
      </c>
      <c r="L16" s="8">
        <f>C16/K16</f>
        <v>0.8941882093159732</v>
      </c>
      <c r="M16" s="43" t="s">
        <v>50</v>
      </c>
      <c r="N16">
        <f>C16+D17+E18+F19+G20+H21+I22+J23</f>
        <v>1935013</v>
      </c>
      <c r="P16" s="84">
        <v>1999</v>
      </c>
      <c r="Q16" s="15" t="s">
        <v>8</v>
      </c>
      <c r="R16" s="27">
        <f>C16/$K$24</f>
        <v>7.4837814911288311E-2</v>
      </c>
      <c r="S16" s="41">
        <f t="shared" ref="S16:Y23" si="1">D16/$K$24</f>
        <v>1.4609769315488604E-4</v>
      </c>
      <c r="T16" s="41">
        <f t="shared" si="1"/>
        <v>1.5267417051057605E-3</v>
      </c>
      <c r="U16" s="41">
        <f t="shared" si="1"/>
        <v>3.9433890169498298E-3</v>
      </c>
      <c r="V16" s="41">
        <f t="shared" si="1"/>
        <v>9.4110223425412345E-4</v>
      </c>
      <c r="W16" s="41">
        <f t="shared" si="1"/>
        <v>3.712796076756648E-4</v>
      </c>
      <c r="X16" s="41">
        <f t="shared" si="1"/>
        <v>5.0697148222977547E-4</v>
      </c>
      <c r="Y16" s="41">
        <f t="shared" si="1"/>
        <v>1.420186122633821E-3</v>
      </c>
      <c r="Z16" s="7">
        <f>SUM(R16:Y16)</f>
        <v>8.3693582773292197E-2</v>
      </c>
      <c r="AB16" t="s">
        <v>42</v>
      </c>
      <c r="AC16">
        <f>R16+S17+T18+U19+V20+W21+X22+Y23</f>
        <v>0.80541577072568515</v>
      </c>
      <c r="AE16" s="7">
        <f>$C$24+K16</f>
        <v>434267</v>
      </c>
      <c r="AF16" s="7">
        <f>$D$24+K16</f>
        <v>227952</v>
      </c>
      <c r="AG16" s="7">
        <f>$E$24+K16</f>
        <v>680173</v>
      </c>
      <c r="AH16" s="7">
        <f>$F$24+K16</f>
        <v>498647</v>
      </c>
      <c r="AI16" s="7">
        <f>$G$24+K16</f>
        <v>1265293</v>
      </c>
      <c r="AJ16" s="7">
        <f>$H$24+K16</f>
        <v>403251</v>
      </c>
      <c r="AK16" s="7">
        <f>$I$24+K16</f>
        <v>222260</v>
      </c>
      <c r="AL16" s="7">
        <f>$J$24+K16</f>
        <v>279251</v>
      </c>
      <c r="AM16" s="7">
        <f>SUM(AE16:AL16)</f>
        <v>4011094</v>
      </c>
      <c r="AO16" s="48">
        <f>C16*(AE16*AE16)</f>
        <v>3.3907714170907624E+16</v>
      </c>
      <c r="AP16" s="48">
        <f t="shared" ref="AP16:AV23" si="2">D16*(AF16*AF16)</f>
        <v>18238702120704</v>
      </c>
      <c r="AQ16" s="48">
        <f t="shared" si="2"/>
        <v>1696946316819572</v>
      </c>
      <c r="AR16" s="48">
        <f t="shared" si="2"/>
        <v>2355699021189666</v>
      </c>
      <c r="AS16" s="48">
        <f t="shared" si="2"/>
        <v>3619784975794589</v>
      </c>
      <c r="AT16" s="48">
        <f t="shared" si="2"/>
        <v>145049341148892</v>
      </c>
      <c r="AU16" s="48">
        <f t="shared" si="2"/>
        <v>60168600256800</v>
      </c>
      <c r="AV16" s="48">
        <f t="shared" si="2"/>
        <v>266071584855412</v>
      </c>
    </row>
    <row r="17" spans="1:48" x14ac:dyDescent="0.35">
      <c r="A17" s="91"/>
      <c r="B17" s="16" t="s">
        <v>0</v>
      </c>
      <c r="C17" s="7">
        <v>14990</v>
      </c>
      <c r="D17" s="27">
        <v>19322</v>
      </c>
      <c r="E17" s="7">
        <v>1779</v>
      </c>
      <c r="F17" s="7">
        <v>7575</v>
      </c>
      <c r="G17" s="7">
        <v>155</v>
      </c>
      <c r="H17" s="7">
        <v>482</v>
      </c>
      <c r="I17" s="7">
        <v>75</v>
      </c>
      <c r="J17" s="19">
        <v>0</v>
      </c>
      <c r="K17" s="7">
        <f t="shared" ref="K17:K23" si="3">SUM(C17:J17)</f>
        <v>44378</v>
      </c>
      <c r="L17" s="8">
        <f>D17/K17</f>
        <v>0.43539591689575918</v>
      </c>
      <c r="M17" s="43" t="s">
        <v>51</v>
      </c>
      <c r="N17" s="24">
        <f>C24*K16+D24*K17+E24*K18+F24*K19+G24*K20+H24*K21+I24*K22+J24*K23</f>
        <v>1744588426309</v>
      </c>
      <c r="P17" s="91"/>
      <c r="Q17" s="16" t="s">
        <v>0</v>
      </c>
      <c r="R17" s="41">
        <f t="shared" ref="R17:R23" si="4">C17/$K$24</f>
        <v>6.2393288330249048E-3</v>
      </c>
      <c r="S17" s="27">
        <f t="shared" si="1"/>
        <v>8.0424490801672584E-3</v>
      </c>
      <c r="T17" s="41">
        <f t="shared" si="1"/>
        <v>7.4047805163117452E-4</v>
      </c>
      <c r="U17" s="41">
        <f t="shared" si="1"/>
        <v>3.1529630360349337E-3</v>
      </c>
      <c r="V17" s="41">
        <f t="shared" si="1"/>
        <v>6.4516075324807227E-5</v>
      </c>
      <c r="W17" s="41">
        <f t="shared" si="1"/>
        <v>2.006241826229489E-4</v>
      </c>
      <c r="X17" s="41">
        <f t="shared" si="1"/>
        <v>3.1217455802326075E-5</v>
      </c>
      <c r="Y17" s="41">
        <f t="shared" si="1"/>
        <v>0</v>
      </c>
      <c r="Z17" s="7">
        <f t="shared" ref="Z17:Z22" si="5">SUM(R17:Y17)</f>
        <v>1.8471576714608352E-2</v>
      </c>
      <c r="AB17" t="s">
        <v>43</v>
      </c>
      <c r="AC17">
        <f>R24*Z16+S24*Z17+T24*Z18+U24*Z19+V24*Z20+W24*Z21+X24*Z22+Y24*Z23</f>
        <v>0.30224941660291821</v>
      </c>
      <c r="AE17" s="7">
        <f t="shared" ref="AE17:AE23" si="6">$C$24+K17</f>
        <v>277571</v>
      </c>
      <c r="AF17" s="7">
        <f t="shared" ref="AF17:AF23" si="7">$D$24+K17</f>
        <v>71256</v>
      </c>
      <c r="AG17" s="7">
        <f t="shared" ref="AG17:AG23" si="8">$E$24+K17</f>
        <v>523477</v>
      </c>
      <c r="AH17" s="7">
        <f t="shared" ref="AH17:AH23" si="9">$F$24+K17</f>
        <v>341951</v>
      </c>
      <c r="AI17" s="7">
        <f t="shared" ref="AI17:AI23" si="10">$G$24+K17</f>
        <v>1108597</v>
      </c>
      <c r="AJ17" s="7">
        <f t="shared" ref="AJ17:AJ23" si="11">$H$24+K17</f>
        <v>246555</v>
      </c>
      <c r="AK17" s="7">
        <f t="shared" ref="AK17:AK23" si="12">$I$24+K17</f>
        <v>65564</v>
      </c>
      <c r="AL17" s="7">
        <f t="shared" ref="AL17:AL23" si="13">$J$24+K17</f>
        <v>122555</v>
      </c>
      <c r="AM17" s="7">
        <f t="shared" ref="AM17:AM23" si="14">SUM(AE17:AL17)</f>
        <v>2757526</v>
      </c>
      <c r="AO17" s="48">
        <f t="shared" ref="AO17:AO23" si="15">C17*(AE17*AE17)</f>
        <v>1154914444014590</v>
      </c>
      <c r="AP17" s="48">
        <f t="shared" si="2"/>
        <v>98105861630592</v>
      </c>
      <c r="AQ17" s="48">
        <f t="shared" si="2"/>
        <v>487496113592091</v>
      </c>
      <c r="AR17" s="48">
        <f t="shared" si="2"/>
        <v>885748434487575</v>
      </c>
      <c r="AS17" s="48">
        <f t="shared" si="2"/>
        <v>190493032803395</v>
      </c>
      <c r="AT17" s="48">
        <f t="shared" si="2"/>
        <v>29300475388050</v>
      </c>
      <c r="AU17" s="48">
        <f t="shared" si="2"/>
        <v>322397857200</v>
      </c>
      <c r="AV17" s="48">
        <f t="shared" si="2"/>
        <v>0</v>
      </c>
    </row>
    <row r="18" spans="1:48" x14ac:dyDescent="0.35">
      <c r="A18" s="91"/>
      <c r="B18" s="16" t="s">
        <v>11</v>
      </c>
      <c r="C18" s="7">
        <v>14241</v>
      </c>
      <c r="D18" s="7">
        <v>27</v>
      </c>
      <c r="E18" s="27">
        <v>346472</v>
      </c>
      <c r="F18" s="7">
        <v>12038</v>
      </c>
      <c r="G18" s="7">
        <v>7878</v>
      </c>
      <c r="H18" s="7">
        <v>12612</v>
      </c>
      <c r="I18" s="7">
        <v>2751</v>
      </c>
      <c r="J18" s="7">
        <v>171</v>
      </c>
      <c r="K18" s="7">
        <f t="shared" si="3"/>
        <v>396190</v>
      </c>
      <c r="L18" s="8">
        <f>E18/K18</f>
        <v>0.87450970493954916</v>
      </c>
      <c r="M18" s="43"/>
      <c r="N18" s="24"/>
      <c r="P18" s="91"/>
      <c r="Q18" s="16" t="s">
        <v>11</v>
      </c>
      <c r="R18" s="41">
        <f t="shared" si="4"/>
        <v>5.9275705077456754E-3</v>
      </c>
      <c r="S18" s="41">
        <f t="shared" si="1"/>
        <v>1.1238284088837386E-5</v>
      </c>
      <c r="T18" s="27">
        <f t="shared" si="1"/>
        <v>0.14421299128991361</v>
      </c>
      <c r="U18" s="41">
        <f t="shared" si="1"/>
        <v>5.0106097726453505E-3</v>
      </c>
      <c r="V18" s="41">
        <f t="shared" si="1"/>
        <v>3.2790815574763308E-3</v>
      </c>
      <c r="W18" s="41">
        <f t="shared" si="1"/>
        <v>5.2495273677191524E-3</v>
      </c>
      <c r="X18" s="41">
        <f t="shared" si="1"/>
        <v>1.1450562788293205E-3</v>
      </c>
      <c r="Y18" s="41">
        <f t="shared" si="1"/>
        <v>7.1175799229303448E-5</v>
      </c>
      <c r="Z18" s="7">
        <f t="shared" si="5"/>
        <v>0.1649072508576476</v>
      </c>
      <c r="AB18" t="s">
        <v>44</v>
      </c>
      <c r="AC18">
        <f>(AC16-AC17)/1-AC17</f>
        <v>0.20091693751984868</v>
      </c>
      <c r="AE18" s="7">
        <f t="shared" si="6"/>
        <v>629383</v>
      </c>
      <c r="AF18" s="7">
        <f t="shared" si="7"/>
        <v>423068</v>
      </c>
      <c r="AG18" s="7">
        <f t="shared" si="8"/>
        <v>875289</v>
      </c>
      <c r="AH18" s="7">
        <f t="shared" si="9"/>
        <v>693763</v>
      </c>
      <c r="AI18" s="7">
        <f t="shared" si="10"/>
        <v>1460409</v>
      </c>
      <c r="AJ18" s="7">
        <f t="shared" si="11"/>
        <v>598367</v>
      </c>
      <c r="AK18" s="7">
        <f t="shared" si="12"/>
        <v>417376</v>
      </c>
      <c r="AL18" s="7">
        <f t="shared" si="13"/>
        <v>474367</v>
      </c>
      <c r="AM18" s="7">
        <f t="shared" si="14"/>
        <v>5572022</v>
      </c>
      <c r="AO18" s="48">
        <f t="shared" si="15"/>
        <v>5641187083172049</v>
      </c>
      <c r="AP18" s="48">
        <f t="shared" si="2"/>
        <v>4832636380848</v>
      </c>
      <c r="AQ18" s="48">
        <f t="shared" si="2"/>
        <v>2.654428821516879E+17</v>
      </c>
      <c r="AR18" s="48">
        <f t="shared" si="2"/>
        <v>5793974871834422</v>
      </c>
      <c r="AS18" s="48">
        <f t="shared" si="2"/>
        <v>1.6802154655679718E+16</v>
      </c>
      <c r="AT18" s="48">
        <f t="shared" si="2"/>
        <v>4515639157081668</v>
      </c>
      <c r="AU18" s="48">
        <f t="shared" si="2"/>
        <v>479231697509376</v>
      </c>
      <c r="AV18" s="48">
        <f t="shared" si="2"/>
        <v>38479112667819</v>
      </c>
    </row>
    <row r="19" spans="1:48" x14ac:dyDescent="0.35">
      <c r="A19" s="91"/>
      <c r="B19" s="16" t="s">
        <v>3</v>
      </c>
      <c r="C19" s="7">
        <v>7629</v>
      </c>
      <c r="D19" s="7">
        <v>2066</v>
      </c>
      <c r="E19" s="7">
        <v>4983</v>
      </c>
      <c r="F19" s="27">
        <v>173992</v>
      </c>
      <c r="G19" s="7">
        <v>1742</v>
      </c>
      <c r="H19" s="7">
        <v>5941</v>
      </c>
      <c r="I19" s="7">
        <v>1446</v>
      </c>
      <c r="J19" s="7">
        <v>357</v>
      </c>
      <c r="K19" s="7">
        <f t="shared" si="3"/>
        <v>198156</v>
      </c>
      <c r="L19" s="8">
        <f>F19/K19</f>
        <v>0.8780556733078988</v>
      </c>
      <c r="M19" s="43" t="s">
        <v>52</v>
      </c>
      <c r="N19">
        <f>((C16*(C24+K16))+(D17*(D24+K17))+(E18*(E24+K18))+(F19*(F24+K19))+(G20*(G24+K20))+(H21*(H24+K21))+(I22*(I24+K22))+(J23*(J24+K23)))</f>
        <v>2987959518965</v>
      </c>
      <c r="P19" s="91"/>
      <c r="Q19" s="16" t="s">
        <v>3</v>
      </c>
      <c r="R19" s="41">
        <f t="shared" si="4"/>
        <v>3.1754396042126083E-3</v>
      </c>
      <c r="S19" s="41">
        <f t="shared" si="1"/>
        <v>8.5993684916807565E-4</v>
      </c>
      <c r="T19" s="41">
        <f t="shared" si="1"/>
        <v>2.0740877635065445E-3</v>
      </c>
      <c r="U19" s="27">
        <f t="shared" si="1"/>
        <v>7.2421167599444253E-2</v>
      </c>
      <c r="V19" s="41">
        <f t="shared" si="1"/>
        <v>7.2507744010202695E-4</v>
      </c>
      <c r="W19" s="41">
        <f t="shared" si="1"/>
        <v>2.4728387322882563E-3</v>
      </c>
      <c r="X19" s="41">
        <f t="shared" si="1"/>
        <v>6.0187254786884668E-4</v>
      </c>
      <c r="Y19" s="41">
        <f t="shared" si="1"/>
        <v>1.4859508961907213E-4</v>
      </c>
      <c r="Z19" s="7">
        <f t="shared" si="5"/>
        <v>8.2479015626209698E-2</v>
      </c>
      <c r="AB19" s="42" t="s">
        <v>48</v>
      </c>
      <c r="AC19">
        <f>1/K24*(C16+D17+E18+F19+G20+H21+I22+J23)</f>
        <v>0.80541577072568515</v>
      </c>
      <c r="AE19" s="7">
        <f t="shared" si="6"/>
        <v>431349</v>
      </c>
      <c r="AF19" s="7">
        <f t="shared" si="7"/>
        <v>225034</v>
      </c>
      <c r="AG19" s="7">
        <f t="shared" si="8"/>
        <v>677255</v>
      </c>
      <c r="AH19" s="7">
        <f t="shared" si="9"/>
        <v>495729</v>
      </c>
      <c r="AI19" s="7">
        <f t="shared" si="10"/>
        <v>1262375</v>
      </c>
      <c r="AJ19" s="7">
        <f t="shared" si="11"/>
        <v>400333</v>
      </c>
      <c r="AK19" s="7">
        <f t="shared" si="12"/>
        <v>219342</v>
      </c>
      <c r="AL19" s="7">
        <f t="shared" si="13"/>
        <v>276333</v>
      </c>
      <c r="AM19" s="7">
        <f t="shared" si="14"/>
        <v>3987750</v>
      </c>
      <c r="AO19" s="48">
        <f t="shared" si="15"/>
        <v>1419466691321829</v>
      </c>
      <c r="AP19" s="48">
        <f t="shared" si="2"/>
        <v>104622862188296</v>
      </c>
      <c r="AQ19" s="48">
        <f t="shared" si="2"/>
        <v>2285574211429575</v>
      </c>
      <c r="AR19" s="48">
        <f t="shared" si="2"/>
        <v>4.2758054032802472E+16</v>
      </c>
      <c r="AS19" s="48">
        <f t="shared" si="2"/>
        <v>2776034895968750</v>
      </c>
      <c r="AT19" s="48">
        <f t="shared" si="2"/>
        <v>952143341191549</v>
      </c>
      <c r="AU19" s="48">
        <f t="shared" si="2"/>
        <v>69568380145944</v>
      </c>
      <c r="AV19" s="48">
        <f t="shared" si="2"/>
        <v>27260493899373</v>
      </c>
    </row>
    <row r="20" spans="1:48" x14ac:dyDescent="0.35">
      <c r="A20" s="91"/>
      <c r="B20" s="16" t="s">
        <v>10</v>
      </c>
      <c r="C20" s="7">
        <v>10607</v>
      </c>
      <c r="D20" s="7">
        <v>4864</v>
      </c>
      <c r="E20" s="7">
        <v>108647</v>
      </c>
      <c r="F20" s="7">
        <v>85707</v>
      </c>
      <c r="G20" s="27">
        <v>1032897</v>
      </c>
      <c r="H20" s="7">
        <v>67893</v>
      </c>
      <c r="I20" s="7">
        <v>11009</v>
      </c>
      <c r="J20" s="7">
        <v>4399</v>
      </c>
      <c r="K20" s="7">
        <f t="shared" si="3"/>
        <v>1326023</v>
      </c>
      <c r="L20" s="8">
        <f>G20/K20</f>
        <v>0.7789435024882676</v>
      </c>
      <c r="M20" s="43" t="s">
        <v>55</v>
      </c>
      <c r="N20">
        <f>(1/K24)*((AC19*(1-AC19))/((1-AC20)*(1-AC20)))+((2*(1-AC19))*(2*AC19*AC20-AC21))/((1-AC20)*(1-AC20)*(1-AC20))+(((1-AC19)*(1-AC19))*(AC22-4*(AC20*AC20)))/((1-AC20)*(1-AC20)*(1-AC20)*(1-AC20))</f>
        <v>-9.3254948481742039E-2</v>
      </c>
      <c r="P20" s="91"/>
      <c r="Q20" s="16" t="s">
        <v>10</v>
      </c>
      <c r="R20" s="41">
        <f t="shared" si="4"/>
        <v>4.4149807159369692E-3</v>
      </c>
      <c r="S20" s="41">
        <f t="shared" si="1"/>
        <v>2.0245560669668538E-3</v>
      </c>
      <c r="T20" s="41">
        <f t="shared" si="1"/>
        <v>4.5222438940737616E-2</v>
      </c>
      <c r="U20" s="41">
        <f t="shared" si="1"/>
        <v>3.5674059792666142E-2</v>
      </c>
      <c r="V20" s="27">
        <f t="shared" si="1"/>
        <v>0.42992555261140264</v>
      </c>
      <c r="W20" s="41">
        <f t="shared" si="1"/>
        <v>2.8259289690497656E-2</v>
      </c>
      <c r="X20" s="41">
        <f t="shared" si="1"/>
        <v>4.5823062790374368E-3</v>
      </c>
      <c r="Y20" s="41">
        <f t="shared" si="1"/>
        <v>1.8310078409924321E-3</v>
      </c>
      <c r="Z20" s="7">
        <f t="shared" si="5"/>
        <v>0.55193419193823778</v>
      </c>
      <c r="AB20" s="42" t="s">
        <v>45</v>
      </c>
      <c r="AC20" s="44">
        <f>(1/(K24*K24))*N17</f>
        <v>0.30224941660291815</v>
      </c>
      <c r="AE20" s="7">
        <f t="shared" si="6"/>
        <v>1559216</v>
      </c>
      <c r="AF20" s="7">
        <f t="shared" si="7"/>
        <v>1352901</v>
      </c>
      <c r="AG20" s="7">
        <f t="shared" si="8"/>
        <v>1805122</v>
      </c>
      <c r="AH20" s="7">
        <f t="shared" si="9"/>
        <v>1623596</v>
      </c>
      <c r="AI20" s="7">
        <f t="shared" si="10"/>
        <v>2390242</v>
      </c>
      <c r="AJ20" s="7">
        <f t="shared" si="11"/>
        <v>1528200</v>
      </c>
      <c r="AK20" s="7">
        <f t="shared" si="12"/>
        <v>1347209</v>
      </c>
      <c r="AL20" s="7">
        <f t="shared" si="13"/>
        <v>1404200</v>
      </c>
      <c r="AM20" s="7">
        <f t="shared" si="14"/>
        <v>13010686</v>
      </c>
      <c r="AO20" s="48">
        <f t="shared" si="15"/>
        <v>2.5787256149096192E+16</v>
      </c>
      <c r="AP20" s="48">
        <f t="shared" si="2"/>
        <v>8902779187256064</v>
      </c>
      <c r="AQ20" s="48">
        <f t="shared" si="2"/>
        <v>3.5402249410384192E+17</v>
      </c>
      <c r="AR20" s="48">
        <f t="shared" si="2"/>
        <v>2.2592913478100973E+17</v>
      </c>
      <c r="AS20" s="48">
        <f t="shared" si="2"/>
        <v>5.9012058281243003E+18</v>
      </c>
      <c r="AT20" s="48">
        <f t="shared" si="2"/>
        <v>1.5855698902932E+17</v>
      </c>
      <c r="AU20" s="48">
        <f t="shared" si="2"/>
        <v>1.9981027735298128E+16</v>
      </c>
      <c r="AV20" s="48">
        <f t="shared" si="2"/>
        <v>8673849838360000</v>
      </c>
    </row>
    <row r="21" spans="1:48" x14ac:dyDescent="0.35">
      <c r="A21" s="91"/>
      <c r="B21" s="15" t="s">
        <v>13</v>
      </c>
      <c r="C21" s="7">
        <v>901</v>
      </c>
      <c r="D21" s="7">
        <v>209</v>
      </c>
      <c r="E21" s="7">
        <v>11649</v>
      </c>
      <c r="F21" s="7">
        <v>7245</v>
      </c>
      <c r="G21" s="7">
        <v>16055</v>
      </c>
      <c r="H21" s="27">
        <v>112558</v>
      </c>
      <c r="I21" s="7">
        <v>1164</v>
      </c>
      <c r="J21" s="7">
        <v>1172</v>
      </c>
      <c r="K21" s="7">
        <f t="shared" si="3"/>
        <v>150953</v>
      </c>
      <c r="L21" s="8">
        <f>H21/K21</f>
        <v>0.74564930806277452</v>
      </c>
      <c r="N21">
        <f>N20*-1</f>
        <v>9.3254948481742039E-2</v>
      </c>
      <c r="P21" s="91"/>
      <c r="Q21" s="15" t="s">
        <v>13</v>
      </c>
      <c r="R21" s="41">
        <f t="shared" si="4"/>
        <v>3.7502570237194394E-4</v>
      </c>
      <c r="S21" s="41">
        <f t="shared" si="1"/>
        <v>8.6992643502481996E-5</v>
      </c>
      <c r="T21" s="41">
        <f t="shared" si="1"/>
        <v>4.8486952352172858E-3</v>
      </c>
      <c r="U21" s="41">
        <f t="shared" si="1"/>
        <v>3.0156062305046988E-3</v>
      </c>
      <c r="V21" s="41">
        <f t="shared" si="1"/>
        <v>6.6826167054179347E-3</v>
      </c>
      <c r="W21" s="27">
        <f t="shared" si="1"/>
        <v>4.6850325202642915E-2</v>
      </c>
      <c r="X21" s="41">
        <f t="shared" si="1"/>
        <v>4.8449491405210069E-4</v>
      </c>
      <c r="Y21" s="41">
        <f t="shared" si="1"/>
        <v>4.8782477600434882E-4</v>
      </c>
      <c r="Z21" s="7">
        <f t="shared" si="5"/>
        <v>6.2831581409713705E-2</v>
      </c>
      <c r="AB21" s="42" t="s">
        <v>46</v>
      </c>
      <c r="AC21">
        <f>(1/(K24*K24))*((C16*(C24+K16))+(D17*(D24+K17))+(E18*(E24+K18))+(F19*(F24+K19))+(G20*(G24+K20))+(H21*(H24+K21))+(I22*(I24+K22))+(J23*(J24+K23)))</f>
        <v>0.5176630819172644</v>
      </c>
      <c r="AE21" s="7">
        <f t="shared" si="6"/>
        <v>384146</v>
      </c>
      <c r="AF21" s="7">
        <f t="shared" si="7"/>
        <v>177831</v>
      </c>
      <c r="AG21" s="7">
        <f t="shared" si="8"/>
        <v>630052</v>
      </c>
      <c r="AH21" s="7">
        <f t="shared" si="9"/>
        <v>448526</v>
      </c>
      <c r="AI21" s="7">
        <f t="shared" si="10"/>
        <v>1215172</v>
      </c>
      <c r="AJ21" s="7">
        <f t="shared" si="11"/>
        <v>353130</v>
      </c>
      <c r="AK21" s="7">
        <f t="shared" si="12"/>
        <v>172139</v>
      </c>
      <c r="AL21" s="7">
        <f t="shared" si="13"/>
        <v>229130</v>
      </c>
      <c r="AM21" s="7">
        <f t="shared" si="14"/>
        <v>3610126</v>
      </c>
      <c r="AO21" s="48">
        <f t="shared" si="15"/>
        <v>132958902533716</v>
      </c>
      <c r="AP21" s="48">
        <f t="shared" si="2"/>
        <v>6609387693249</v>
      </c>
      <c r="AQ21" s="48">
        <f t="shared" si="2"/>
        <v>4624251373978896</v>
      </c>
      <c r="AR21" s="48">
        <f t="shared" si="2"/>
        <v>1457517024037620</v>
      </c>
      <c r="AS21" s="48">
        <f t="shared" si="2"/>
        <v>2.370750319777112E+16</v>
      </c>
      <c r="AT21" s="48">
        <f t="shared" si="2"/>
        <v>1.40360722974702E+16</v>
      </c>
      <c r="AU21" s="48">
        <f t="shared" si="2"/>
        <v>34491456313644</v>
      </c>
      <c r="AV21" s="48">
        <f t="shared" si="2"/>
        <v>61530652686800</v>
      </c>
    </row>
    <row r="22" spans="1:48" x14ac:dyDescent="0.35">
      <c r="A22" s="91"/>
      <c r="B22" s="16" t="s">
        <v>1</v>
      </c>
      <c r="C22" s="7">
        <v>1269</v>
      </c>
      <c r="D22" s="7">
        <v>39</v>
      </c>
      <c r="E22" s="7">
        <v>1823</v>
      </c>
      <c r="F22" s="7">
        <v>1376</v>
      </c>
      <c r="G22" s="7">
        <v>2902</v>
      </c>
      <c r="H22" s="7">
        <v>1064</v>
      </c>
      <c r="I22" s="27">
        <v>2327</v>
      </c>
      <c r="J22" s="7">
        <v>1019</v>
      </c>
      <c r="K22" s="7">
        <f t="shared" si="3"/>
        <v>11819</v>
      </c>
      <c r="L22" s="8">
        <f>I22/K22</f>
        <v>0.19688636940519502</v>
      </c>
      <c r="M22" s="43" t="s">
        <v>57</v>
      </c>
      <c r="N22">
        <f>SQRT(N21)</f>
        <v>0.3053767320568842</v>
      </c>
      <c r="P22" s="91"/>
      <c r="Q22" s="16" t="s">
        <v>1</v>
      </c>
      <c r="R22" s="41">
        <f t="shared" si="4"/>
        <v>5.2819935217535716E-4</v>
      </c>
      <c r="S22" s="41">
        <f t="shared" si="1"/>
        <v>1.6233077017209561E-5</v>
      </c>
      <c r="T22" s="41">
        <f t="shared" si="1"/>
        <v>7.587922923685391E-4</v>
      </c>
      <c r="U22" s="41">
        <f t="shared" si="1"/>
        <v>5.7273625578667571E-4</v>
      </c>
      <c r="V22" s="41">
        <f t="shared" si="1"/>
        <v>1.2079074231780035E-3</v>
      </c>
      <c r="W22" s="41">
        <f t="shared" si="1"/>
        <v>4.4287163964899925E-4</v>
      </c>
      <c r="X22" s="27">
        <f t="shared" si="1"/>
        <v>9.6857359536017037E-4</v>
      </c>
      <c r="Y22" s="41">
        <f t="shared" si="1"/>
        <v>4.2414116616760361E-4</v>
      </c>
      <c r="Z22" s="7">
        <f t="shared" si="5"/>
        <v>4.9194548017025587E-3</v>
      </c>
      <c r="AB22" s="42" t="s">
        <v>47</v>
      </c>
      <c r="AC22" s="45">
        <f>(1/(K24*K24*K24))*AO16</f>
        <v>2.4451597596903364E-3</v>
      </c>
      <c r="AE22" s="7">
        <f t="shared" si="6"/>
        <v>245012</v>
      </c>
      <c r="AF22" s="7">
        <f t="shared" si="7"/>
        <v>38697</v>
      </c>
      <c r="AG22" s="7">
        <f t="shared" si="8"/>
        <v>490918</v>
      </c>
      <c r="AH22" s="7">
        <f t="shared" si="9"/>
        <v>309392</v>
      </c>
      <c r="AI22" s="7">
        <f t="shared" si="10"/>
        <v>1076038</v>
      </c>
      <c r="AJ22" s="7">
        <f t="shared" si="11"/>
        <v>213996</v>
      </c>
      <c r="AK22" s="7">
        <f t="shared" si="12"/>
        <v>33005</v>
      </c>
      <c r="AL22" s="7">
        <f t="shared" si="13"/>
        <v>89996</v>
      </c>
      <c r="AM22" s="7">
        <f t="shared" si="14"/>
        <v>2497054</v>
      </c>
      <c r="AO22" s="48">
        <f t="shared" si="15"/>
        <v>76179186902736</v>
      </c>
      <c r="AP22" s="48">
        <f t="shared" si="2"/>
        <v>58400854551</v>
      </c>
      <c r="AQ22" s="48">
        <f t="shared" si="2"/>
        <v>439343880005852</v>
      </c>
      <c r="AR22" s="48">
        <f t="shared" si="2"/>
        <v>131715411697664</v>
      </c>
      <c r="AS22" s="48">
        <f t="shared" si="2"/>
        <v>3360103270142488</v>
      </c>
      <c r="AT22" s="48">
        <f t="shared" si="2"/>
        <v>48725122449024</v>
      </c>
      <c r="AU22" s="48">
        <f t="shared" si="2"/>
        <v>2534870968175</v>
      </c>
      <c r="AV22" s="48">
        <f t="shared" si="2"/>
        <v>8253166336304</v>
      </c>
    </row>
    <row r="23" spans="1:48" x14ac:dyDescent="0.35">
      <c r="A23" s="91"/>
      <c r="B23" s="16" t="s">
        <v>2</v>
      </c>
      <c r="C23" s="7">
        <v>3758</v>
      </c>
      <c r="D23" s="19">
        <v>0</v>
      </c>
      <c r="E23" s="7">
        <v>78</v>
      </c>
      <c r="F23" s="7">
        <v>166</v>
      </c>
      <c r="G23" s="7">
        <v>329</v>
      </c>
      <c r="H23" s="7">
        <v>735</v>
      </c>
      <c r="I23" s="7">
        <v>1196</v>
      </c>
      <c r="J23" s="27">
        <v>67647</v>
      </c>
      <c r="K23" s="7">
        <f t="shared" si="3"/>
        <v>73909</v>
      </c>
      <c r="L23" s="8">
        <f>J23/K23</f>
        <v>0.91527418852913722</v>
      </c>
      <c r="P23" s="91"/>
      <c r="Q23" s="16" t="s">
        <v>2</v>
      </c>
      <c r="R23" s="41">
        <f t="shared" si="4"/>
        <v>1.5642026520685519E-3</v>
      </c>
      <c r="S23" s="41">
        <f t="shared" si="1"/>
        <v>0</v>
      </c>
      <c r="T23" s="41">
        <f t="shared" si="1"/>
        <v>3.2466154034419121E-5</v>
      </c>
      <c r="U23" s="41">
        <f t="shared" si="1"/>
        <v>6.9094635509148384E-5</v>
      </c>
      <c r="V23" s="41">
        <f t="shared" si="1"/>
        <v>1.3694057278620372E-4</v>
      </c>
      <c r="W23" s="41">
        <f t="shared" si="1"/>
        <v>3.0593106686279553E-4</v>
      </c>
      <c r="X23" s="41">
        <f t="shared" si="1"/>
        <v>4.9781436186109313E-4</v>
      </c>
      <c r="Y23" s="27">
        <f t="shared" si="1"/>
        <v>2.8156896435466025E-2</v>
      </c>
      <c r="Z23" s="7">
        <f>SUM(R23:Y23)</f>
        <v>3.0763345878588238E-2</v>
      </c>
      <c r="AB23" s="42" t="s">
        <v>56</v>
      </c>
      <c r="AC23">
        <f>AC18/N22</f>
        <v>0.65793138909621574</v>
      </c>
      <c r="AE23" s="7">
        <f t="shared" si="6"/>
        <v>307102</v>
      </c>
      <c r="AF23" s="7">
        <f t="shared" si="7"/>
        <v>100787</v>
      </c>
      <c r="AG23" s="7">
        <f t="shared" si="8"/>
        <v>553008</v>
      </c>
      <c r="AH23" s="7">
        <f t="shared" si="9"/>
        <v>371482</v>
      </c>
      <c r="AI23" s="7">
        <f t="shared" si="10"/>
        <v>1138128</v>
      </c>
      <c r="AJ23" s="7">
        <f t="shared" si="11"/>
        <v>276086</v>
      </c>
      <c r="AK23" s="7">
        <f t="shared" si="12"/>
        <v>95095</v>
      </c>
      <c r="AL23" s="7">
        <f t="shared" si="13"/>
        <v>152086</v>
      </c>
      <c r="AM23" s="7">
        <f t="shared" si="14"/>
        <v>2993774</v>
      </c>
      <c r="AO23" s="48">
        <f t="shared" si="15"/>
        <v>354423137122232</v>
      </c>
      <c r="AP23" s="48">
        <f t="shared" si="2"/>
        <v>0</v>
      </c>
      <c r="AQ23" s="48">
        <f t="shared" si="2"/>
        <v>23853792148992</v>
      </c>
      <c r="AR23" s="48">
        <f t="shared" si="2"/>
        <v>22907813469784</v>
      </c>
      <c r="AS23" s="48">
        <f t="shared" si="2"/>
        <v>426165328302336</v>
      </c>
      <c r="AT23" s="48">
        <f t="shared" si="2"/>
        <v>56024257356060</v>
      </c>
      <c r="AU23" s="48">
        <f t="shared" si="2"/>
        <v>10815498593900</v>
      </c>
      <c r="AV23" s="48">
        <f t="shared" si="2"/>
        <v>1564685351485212</v>
      </c>
    </row>
    <row r="24" spans="1:48" x14ac:dyDescent="0.35">
      <c r="A24" s="85"/>
      <c r="B24" s="4" t="s">
        <v>22</v>
      </c>
      <c r="C24" s="7">
        <f>SUM(C16:C23)</f>
        <v>233193</v>
      </c>
      <c r="D24" s="7">
        <f t="shared" ref="D24:J24" si="16">SUM(D16:D23)</f>
        <v>26878</v>
      </c>
      <c r="E24" s="7">
        <f t="shared" si="16"/>
        <v>479099</v>
      </c>
      <c r="F24" s="7">
        <f t="shared" si="16"/>
        <v>297573</v>
      </c>
      <c r="G24" s="7">
        <f t="shared" si="16"/>
        <v>1064219</v>
      </c>
      <c r="H24" s="7">
        <f t="shared" si="16"/>
        <v>202177</v>
      </c>
      <c r="I24" s="7">
        <f t="shared" si="16"/>
        <v>21186</v>
      </c>
      <c r="J24" s="7">
        <f t="shared" si="16"/>
        <v>78177</v>
      </c>
      <c r="K24" s="4">
        <f>SUM(C24:J24)</f>
        <v>2402502</v>
      </c>
      <c r="L24" s="37"/>
      <c r="P24" s="85"/>
      <c r="Q24" s="4" t="s">
        <v>22</v>
      </c>
      <c r="R24" s="7">
        <f>SUM(R16:R23)</f>
        <v>9.7062562278824316E-2</v>
      </c>
      <c r="S24" s="7">
        <f t="shared" ref="S24:Z24" si="17">SUM(S16:S23)</f>
        <v>1.1187503694065603E-2</v>
      </c>
      <c r="T24" s="7">
        <f t="shared" si="17"/>
        <v>0.19941669143251495</v>
      </c>
      <c r="U24" s="7">
        <f t="shared" si="17"/>
        <v>0.12385962633954103</v>
      </c>
      <c r="V24" s="7">
        <f t="shared" si="17"/>
        <v>0.44296279461994204</v>
      </c>
      <c r="W24" s="7">
        <f t="shared" si="17"/>
        <v>8.4152687489958397E-2</v>
      </c>
      <c r="X24" s="7">
        <f t="shared" si="17"/>
        <v>8.8183069150410687E-3</v>
      </c>
      <c r="Y24" s="7">
        <f t="shared" si="17"/>
        <v>3.2539827230112603E-2</v>
      </c>
      <c r="Z24" s="4">
        <f t="shared" si="17"/>
        <v>1</v>
      </c>
      <c r="AM24" s="46"/>
    </row>
    <row r="25" spans="1:48" x14ac:dyDescent="0.35">
      <c r="A25" s="92" t="s">
        <v>35</v>
      </c>
      <c r="B25" s="93"/>
      <c r="C25" s="31">
        <f>C16/C24</f>
        <v>0.77102657455412471</v>
      </c>
      <c r="D25" s="31">
        <f>D17/D24</f>
        <v>0.71887789270034974</v>
      </c>
      <c r="E25" s="31">
        <f>E18/E24</f>
        <v>0.72317412476335785</v>
      </c>
      <c r="F25" s="31">
        <f>F19/F24</f>
        <v>0.58470358533872357</v>
      </c>
      <c r="G25" s="31">
        <f>G20/G24</f>
        <v>0.97056808795933924</v>
      </c>
      <c r="H25" s="31">
        <f>H21/H24</f>
        <v>0.55672999401514511</v>
      </c>
      <c r="I25" s="31">
        <f>I22/I24</f>
        <v>0.10983668460303975</v>
      </c>
      <c r="J25" s="31">
        <f>J23/J24</f>
        <v>0.86530565255765768</v>
      </c>
      <c r="K25" s="38"/>
      <c r="L25" s="35"/>
    </row>
    <row r="26" spans="1:48" ht="18.5" x14ac:dyDescent="0.45">
      <c r="A26" s="25"/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36" t="s">
        <v>37</v>
      </c>
      <c r="M26" s="22">
        <f>(C16+D17+E18+F19+G20+H21+I22+J23)/K24</f>
        <v>0.80541577072568515</v>
      </c>
    </row>
    <row r="27" spans="1:48" ht="21" x14ac:dyDescent="0.5">
      <c r="B27" s="23" t="s">
        <v>26</v>
      </c>
      <c r="L27" s="3"/>
    </row>
    <row r="28" spans="1:48" x14ac:dyDescent="0.35">
      <c r="L28" s="3"/>
    </row>
    <row r="29" spans="1:48" x14ac:dyDescent="0.35">
      <c r="A29" s="84" t="s">
        <v>24</v>
      </c>
      <c r="B29" s="80">
        <v>2013</v>
      </c>
      <c r="C29" s="81"/>
      <c r="D29" s="81"/>
      <c r="E29" s="81"/>
      <c r="F29" s="81"/>
      <c r="G29" s="81"/>
      <c r="H29" s="81"/>
      <c r="I29" s="81"/>
      <c r="J29" s="81"/>
      <c r="K29" s="82"/>
      <c r="L29" s="86" t="s">
        <v>36</v>
      </c>
      <c r="P29" s="87" t="s">
        <v>24</v>
      </c>
      <c r="Q29" s="80">
        <v>2013</v>
      </c>
      <c r="R29" s="81"/>
      <c r="S29" s="81"/>
      <c r="T29" s="81"/>
      <c r="U29" s="81"/>
      <c r="V29" s="81"/>
      <c r="W29" s="81"/>
      <c r="X29" s="81"/>
      <c r="Y29" s="81"/>
      <c r="Z29" s="82"/>
    </row>
    <row r="30" spans="1:48" x14ac:dyDescent="0.35">
      <c r="A30" s="85"/>
      <c r="B30" s="7"/>
      <c r="C30" s="7" t="s">
        <v>8</v>
      </c>
      <c r="D30" s="7" t="s">
        <v>0</v>
      </c>
      <c r="E30" s="7" t="s">
        <v>11</v>
      </c>
      <c r="F30" s="7" t="s">
        <v>3</v>
      </c>
      <c r="G30" s="7" t="s">
        <v>10</v>
      </c>
      <c r="H30" s="7" t="s">
        <v>19</v>
      </c>
      <c r="I30" s="7" t="s">
        <v>20</v>
      </c>
      <c r="J30" s="7" t="s">
        <v>2</v>
      </c>
      <c r="K30" s="20" t="s">
        <v>22</v>
      </c>
      <c r="L30" s="86"/>
      <c r="P30" s="88"/>
      <c r="Q30" s="7"/>
      <c r="R30" s="7" t="s">
        <v>8</v>
      </c>
      <c r="S30" s="7" t="s">
        <v>0</v>
      </c>
      <c r="T30" s="7" t="s">
        <v>11</v>
      </c>
      <c r="U30" s="7" t="s">
        <v>3</v>
      </c>
      <c r="V30" s="7" t="s">
        <v>10</v>
      </c>
      <c r="W30" s="7" t="s">
        <v>19</v>
      </c>
      <c r="X30" s="7" t="s">
        <v>20</v>
      </c>
      <c r="Y30" s="7" t="s">
        <v>2</v>
      </c>
      <c r="Z30" s="20" t="s">
        <v>22</v>
      </c>
      <c r="AE30" s="89" t="s">
        <v>53</v>
      </c>
      <c r="AF30" s="89"/>
      <c r="AG30" s="89"/>
      <c r="AH30" s="89"/>
      <c r="AI30" s="89"/>
      <c r="AJ30" s="89"/>
      <c r="AK30" s="89"/>
      <c r="AL30" s="89"/>
      <c r="AM30" s="89"/>
      <c r="AO30" s="90" t="s">
        <v>54</v>
      </c>
      <c r="AP30" s="90"/>
      <c r="AQ30" s="90"/>
      <c r="AR30" s="90"/>
      <c r="AS30" s="90"/>
      <c r="AT30" s="90"/>
      <c r="AU30" s="90"/>
      <c r="AV30" s="90"/>
    </row>
    <row r="31" spans="1:48" x14ac:dyDescent="0.35">
      <c r="A31" s="84">
        <v>2009</v>
      </c>
      <c r="B31" s="15" t="s">
        <v>8</v>
      </c>
      <c r="C31" s="27">
        <v>220833</v>
      </c>
      <c r="D31" s="7">
        <v>74</v>
      </c>
      <c r="E31" s="7">
        <v>137</v>
      </c>
      <c r="F31" s="7">
        <v>3939</v>
      </c>
      <c r="G31" s="7">
        <v>2356</v>
      </c>
      <c r="H31" s="7">
        <v>587</v>
      </c>
      <c r="I31" s="7">
        <v>325</v>
      </c>
      <c r="J31" s="7">
        <v>4224</v>
      </c>
      <c r="K31" s="7">
        <f>SUM(C31:J31)</f>
        <v>232475</v>
      </c>
      <c r="L31" s="8">
        <f>C31/K31</f>
        <v>0.94992149693515426</v>
      </c>
      <c r="M31" s="43" t="s">
        <v>49</v>
      </c>
      <c r="N31">
        <f>C31+D32+E33+F34+G35+H36+I37+J38</f>
        <v>2323741</v>
      </c>
      <c r="P31" s="84">
        <v>2009</v>
      </c>
      <c r="Q31" s="15" t="s">
        <v>8</v>
      </c>
      <c r="R31" s="27">
        <f>C31/$K$24</f>
        <v>9.1917925562600991E-2</v>
      </c>
      <c r="S31" s="41">
        <f t="shared" ref="S31:Y38" si="18">D31/$K$24</f>
        <v>3.0801223058295059E-5</v>
      </c>
      <c r="T31" s="41">
        <f t="shared" si="18"/>
        <v>5.7023885932248961E-5</v>
      </c>
      <c r="U31" s="41">
        <f t="shared" si="18"/>
        <v>1.6395407787381654E-3</v>
      </c>
      <c r="V31" s="41">
        <f t="shared" si="18"/>
        <v>9.8064434493706971E-4</v>
      </c>
      <c r="W31" s="41">
        <f t="shared" si="18"/>
        <v>2.443286207462054E-4</v>
      </c>
      <c r="X31" s="41">
        <f t="shared" si="18"/>
        <v>1.3527564181007966E-4</v>
      </c>
      <c r="Y31" s="41">
        <f t="shared" si="18"/>
        <v>1.7581671107870045E-3</v>
      </c>
      <c r="Z31" s="7">
        <f>SUM(R31:Y31)</f>
        <v>9.6763707168610061E-2</v>
      </c>
      <c r="AB31" t="s">
        <v>42</v>
      </c>
      <c r="AC31">
        <f>R31+S32+T33+U34+V35+W36+X37+Y38</f>
        <v>0.96721709284737334</v>
      </c>
      <c r="AE31" s="7">
        <f>$C$24+K31</f>
        <v>465668</v>
      </c>
      <c r="AF31" s="7">
        <f>$D$24+K31</f>
        <v>259353</v>
      </c>
      <c r="AG31" s="7">
        <f>$E$24+K31</f>
        <v>711574</v>
      </c>
      <c r="AH31" s="7">
        <f>$F$24+K31</f>
        <v>530048</v>
      </c>
      <c r="AI31" s="7">
        <f>$G$24+K31</f>
        <v>1296694</v>
      </c>
      <c r="AJ31" s="7">
        <f>$H$24+K31</f>
        <v>434652</v>
      </c>
      <c r="AK31" s="7">
        <f>$I$24+K31</f>
        <v>253661</v>
      </c>
      <c r="AL31" s="7">
        <f>$J$24+K31</f>
        <v>310652</v>
      </c>
      <c r="AM31" s="7">
        <f>SUM(AE31:AL31)</f>
        <v>4262302</v>
      </c>
      <c r="AO31" s="48">
        <f>C31*(AE31*AE31)</f>
        <v>4.7886904258904592E+16</v>
      </c>
      <c r="AP31" s="48">
        <f t="shared" ref="AP31:AV38" si="19">D31*(AF31*AF31)</f>
        <v>4977534417066</v>
      </c>
      <c r="AQ31" s="48">
        <f t="shared" si="19"/>
        <v>69368245374212</v>
      </c>
      <c r="AR31" s="48">
        <f t="shared" si="19"/>
        <v>1106665525395456</v>
      </c>
      <c r="AS31" s="48">
        <f t="shared" si="19"/>
        <v>3961414516622416</v>
      </c>
      <c r="AT31" s="48">
        <f t="shared" si="19"/>
        <v>110897425968048</v>
      </c>
      <c r="AU31" s="48">
        <f t="shared" si="19"/>
        <v>20911768449325</v>
      </c>
      <c r="AV31" s="48">
        <f t="shared" si="19"/>
        <v>407635705399296</v>
      </c>
    </row>
    <row r="32" spans="1:48" x14ac:dyDescent="0.35">
      <c r="A32" s="91"/>
      <c r="B32" s="16" t="s">
        <v>0</v>
      </c>
      <c r="C32" s="7">
        <v>62</v>
      </c>
      <c r="D32" s="27">
        <v>26482</v>
      </c>
      <c r="E32" s="7">
        <v>10</v>
      </c>
      <c r="F32" s="7">
        <v>185</v>
      </c>
      <c r="G32" s="7">
        <v>41</v>
      </c>
      <c r="H32" s="7">
        <v>44</v>
      </c>
      <c r="I32" s="7">
        <v>23</v>
      </c>
      <c r="J32" s="19">
        <v>0</v>
      </c>
      <c r="K32" s="7">
        <f t="shared" ref="K32:K38" si="20">SUM(C32:J32)</f>
        <v>26847</v>
      </c>
      <c r="L32" s="8">
        <f>D32/K32</f>
        <v>0.98640443997467131</v>
      </c>
      <c r="M32" s="43" t="s">
        <v>51</v>
      </c>
      <c r="N32" s="24">
        <f>C39*K31+D39*K32+E39*K33+F39*K34+G39*K35+H39*K36+I39*K37+J39*K38</f>
        <v>1544650811652</v>
      </c>
      <c r="P32" s="91"/>
      <c r="Q32" s="16" t="s">
        <v>0</v>
      </c>
      <c r="R32" s="41">
        <f t="shared" ref="R32:R38" si="21">C32/$K$24</f>
        <v>2.580643012992289E-5</v>
      </c>
      <c r="S32" s="27">
        <f t="shared" si="18"/>
        <v>1.1022675527429322E-2</v>
      </c>
      <c r="T32" s="41">
        <f t="shared" si="18"/>
        <v>4.1623274403101432E-6</v>
      </c>
      <c r="U32" s="41">
        <f t="shared" si="18"/>
        <v>7.7003057645737651E-5</v>
      </c>
      <c r="V32" s="41">
        <f t="shared" si="18"/>
        <v>1.7065542505271588E-5</v>
      </c>
      <c r="W32" s="41">
        <f t="shared" si="18"/>
        <v>1.8314240737364631E-5</v>
      </c>
      <c r="X32" s="41">
        <f t="shared" si="18"/>
        <v>9.5733531127133295E-6</v>
      </c>
      <c r="Y32" s="41">
        <f t="shared" si="18"/>
        <v>0</v>
      </c>
      <c r="Z32" s="7">
        <f t="shared" ref="Z32:Z37" si="22">SUM(R32:Y32)</f>
        <v>1.1174600479000641E-2</v>
      </c>
      <c r="AB32" t="s">
        <v>43</v>
      </c>
      <c r="AC32">
        <f>R39*Z31+S39*Z32+T39*Z33+U39*Z34+V39*Z35+W39*Z36+X39*Z37+Y39*Z38</f>
        <v>0.26761028540398529</v>
      </c>
      <c r="AE32" s="7">
        <f t="shared" ref="AE32:AE38" si="23">$C$24+K32</f>
        <v>260040</v>
      </c>
      <c r="AF32" s="7">
        <f t="shared" ref="AF32:AF38" si="24">$D$24+K32</f>
        <v>53725</v>
      </c>
      <c r="AG32" s="7">
        <f t="shared" ref="AG32:AG38" si="25">$E$24+K32</f>
        <v>505946</v>
      </c>
      <c r="AH32" s="7">
        <f t="shared" ref="AH32:AH38" si="26">$F$24+K32</f>
        <v>324420</v>
      </c>
      <c r="AI32" s="7">
        <f t="shared" ref="AI32:AI38" si="27">$G$24+K32</f>
        <v>1091066</v>
      </c>
      <c r="AJ32" s="7">
        <f t="shared" ref="AJ32:AJ38" si="28">$H$24+K32</f>
        <v>229024</v>
      </c>
      <c r="AK32" s="7">
        <f t="shared" ref="AK32:AK38" si="29">$I$24+K32</f>
        <v>48033</v>
      </c>
      <c r="AL32" s="7">
        <f t="shared" ref="AL32:AL38" si="30">$J$24+K32</f>
        <v>105024</v>
      </c>
      <c r="AM32" s="7">
        <f t="shared" ref="AM32:AM38" si="31">SUM(AE32:AL32)</f>
        <v>2617278</v>
      </c>
      <c r="AO32" s="48">
        <f t="shared" ref="AO32:AO38" si="32">C32*(AE32*AE32)</f>
        <v>4192489699200</v>
      </c>
      <c r="AP32" s="48">
        <f t="shared" si="19"/>
        <v>76436999301250</v>
      </c>
      <c r="AQ32" s="48">
        <f t="shared" si="19"/>
        <v>2559813549160</v>
      </c>
      <c r="AR32" s="48">
        <f t="shared" si="19"/>
        <v>19470942234000</v>
      </c>
      <c r="AS32" s="48">
        <f t="shared" si="19"/>
        <v>48807425670596</v>
      </c>
      <c r="AT32" s="48">
        <f t="shared" si="19"/>
        <v>2307887673344</v>
      </c>
      <c r="AU32" s="48">
        <f t="shared" si="19"/>
        <v>53064889047</v>
      </c>
      <c r="AV32" s="48">
        <f t="shared" si="19"/>
        <v>0</v>
      </c>
    </row>
    <row r="33" spans="1:48" x14ac:dyDescent="0.35">
      <c r="A33" s="91"/>
      <c r="B33" s="16" t="s">
        <v>11</v>
      </c>
      <c r="C33" s="7">
        <v>169</v>
      </c>
      <c r="D33" s="7">
        <v>41</v>
      </c>
      <c r="E33" s="27">
        <v>467853</v>
      </c>
      <c r="F33" s="7">
        <v>1247</v>
      </c>
      <c r="G33" s="7">
        <v>1004</v>
      </c>
      <c r="H33" s="7">
        <v>8216</v>
      </c>
      <c r="I33" s="7">
        <v>485</v>
      </c>
      <c r="J33" s="7">
        <v>1</v>
      </c>
      <c r="K33" s="7">
        <f t="shared" si="20"/>
        <v>479016</v>
      </c>
      <c r="L33" s="8">
        <f>E33/K33</f>
        <v>0.97669597675234232</v>
      </c>
      <c r="P33" s="91"/>
      <c r="Q33" s="16" t="s">
        <v>11</v>
      </c>
      <c r="R33" s="41">
        <f t="shared" si="21"/>
        <v>7.0343333741241417E-5</v>
      </c>
      <c r="S33" s="41">
        <f t="shared" si="18"/>
        <v>1.7065542505271588E-5</v>
      </c>
      <c r="T33" s="27">
        <f t="shared" si="18"/>
        <v>0.19473573799314214</v>
      </c>
      <c r="U33" s="41">
        <f t="shared" si="18"/>
        <v>5.1904223180667492E-4</v>
      </c>
      <c r="V33" s="41">
        <f t="shared" si="18"/>
        <v>4.1789767500713837E-4</v>
      </c>
      <c r="W33" s="41">
        <f t="shared" si="18"/>
        <v>3.4197682249588138E-3</v>
      </c>
      <c r="X33" s="41">
        <f t="shared" si="18"/>
        <v>2.0187288085504195E-4</v>
      </c>
      <c r="Y33" s="41">
        <f t="shared" si="18"/>
        <v>4.1623274403101434E-7</v>
      </c>
      <c r="Z33" s="7">
        <f t="shared" si="22"/>
        <v>0.19938214411476035</v>
      </c>
      <c r="AB33" t="s">
        <v>44</v>
      </c>
      <c r="AC33">
        <f>(AC31-AC32)/1-AC32</f>
        <v>0.43199652203940281</v>
      </c>
      <c r="AE33" s="7">
        <f t="shared" si="23"/>
        <v>712209</v>
      </c>
      <c r="AF33" s="7">
        <f t="shared" si="24"/>
        <v>505894</v>
      </c>
      <c r="AG33" s="7">
        <f t="shared" si="25"/>
        <v>958115</v>
      </c>
      <c r="AH33" s="7">
        <f t="shared" si="26"/>
        <v>776589</v>
      </c>
      <c r="AI33" s="7">
        <f t="shared" si="27"/>
        <v>1543235</v>
      </c>
      <c r="AJ33" s="7">
        <f t="shared" si="28"/>
        <v>681193</v>
      </c>
      <c r="AK33" s="7">
        <f t="shared" si="29"/>
        <v>500202</v>
      </c>
      <c r="AL33" s="7">
        <f t="shared" si="30"/>
        <v>557193</v>
      </c>
      <c r="AM33" s="7">
        <f t="shared" si="31"/>
        <v>6234630</v>
      </c>
      <c r="AO33" s="48">
        <f t="shared" si="32"/>
        <v>85723840486089</v>
      </c>
      <c r="AP33" s="48">
        <f t="shared" si="19"/>
        <v>10493078308676</v>
      </c>
      <c r="AQ33" s="48">
        <f t="shared" si="19"/>
        <v>4.2948173360937594E+17</v>
      </c>
      <c r="AR33" s="48">
        <f t="shared" si="19"/>
        <v>752053822226487</v>
      </c>
      <c r="AS33" s="48">
        <f t="shared" si="19"/>
        <v>2391100562285900</v>
      </c>
      <c r="AT33" s="48">
        <f t="shared" si="19"/>
        <v>3812420389093784</v>
      </c>
      <c r="AU33" s="48">
        <f t="shared" si="19"/>
        <v>121347989789940</v>
      </c>
      <c r="AV33" s="48">
        <f t="shared" si="19"/>
        <v>310464039249</v>
      </c>
    </row>
    <row r="34" spans="1:48" x14ac:dyDescent="0.35">
      <c r="A34" s="91"/>
      <c r="B34" s="16" t="s">
        <v>3</v>
      </c>
      <c r="C34" s="7">
        <v>7399</v>
      </c>
      <c r="D34" s="7">
        <v>116</v>
      </c>
      <c r="E34" s="7">
        <v>451</v>
      </c>
      <c r="F34" s="27">
        <v>278232</v>
      </c>
      <c r="G34" s="7">
        <v>987</v>
      </c>
      <c r="H34" s="7">
        <v>8876</v>
      </c>
      <c r="I34" s="7">
        <v>933</v>
      </c>
      <c r="J34" s="7">
        <v>8</v>
      </c>
      <c r="K34" s="7">
        <f t="shared" si="20"/>
        <v>297002</v>
      </c>
      <c r="L34" s="8">
        <f>F34/K34</f>
        <v>0.93680177237863715</v>
      </c>
      <c r="M34" s="43" t="s">
        <v>52</v>
      </c>
      <c r="N34">
        <f>((C31*(C39+K31))+(D32*(D39+K32))+(E33*(E39+K33))+(F34*(F39+K34))+(G35*(G39+K35))+(H36*(H39+K36))+(I37*(I39+K37))+(J38*(J39+K38)))</f>
        <v>3027976632550</v>
      </c>
      <c r="P34" s="91"/>
      <c r="Q34" s="16" t="s">
        <v>3</v>
      </c>
      <c r="R34" s="41">
        <f t="shared" si="21"/>
        <v>3.0797060730854749E-3</v>
      </c>
      <c r="S34" s="41">
        <f t="shared" si="18"/>
        <v>4.8282998307597663E-5</v>
      </c>
      <c r="T34" s="41">
        <f t="shared" si="18"/>
        <v>1.8772096755798748E-4</v>
      </c>
      <c r="U34" s="27">
        <f t="shared" si="18"/>
        <v>0.11580926883723718</v>
      </c>
      <c r="V34" s="41">
        <f t="shared" si="18"/>
        <v>4.1082171835861116E-4</v>
      </c>
      <c r="W34" s="41">
        <f t="shared" si="18"/>
        <v>3.6944818360192832E-3</v>
      </c>
      <c r="X34" s="41">
        <f t="shared" si="18"/>
        <v>3.8834515018093638E-4</v>
      </c>
      <c r="Y34" s="41">
        <f t="shared" si="18"/>
        <v>3.3298619522481147E-6</v>
      </c>
      <c r="Z34" s="7">
        <f t="shared" si="22"/>
        <v>0.12362195744269931</v>
      </c>
      <c r="AB34" s="42" t="s">
        <v>48</v>
      </c>
      <c r="AC34">
        <f>1/K39*(C31+D32+E33+F34+G35+H36+I37+J38)</f>
        <v>0.96796124391051608</v>
      </c>
      <c r="AE34" s="7">
        <f t="shared" si="23"/>
        <v>530195</v>
      </c>
      <c r="AF34" s="7">
        <f t="shared" si="24"/>
        <v>323880</v>
      </c>
      <c r="AG34" s="7">
        <f t="shared" si="25"/>
        <v>776101</v>
      </c>
      <c r="AH34" s="7">
        <f t="shared" si="26"/>
        <v>594575</v>
      </c>
      <c r="AI34" s="7">
        <f t="shared" si="27"/>
        <v>1361221</v>
      </c>
      <c r="AJ34" s="7">
        <f t="shared" si="28"/>
        <v>499179</v>
      </c>
      <c r="AK34" s="7">
        <f t="shared" si="29"/>
        <v>318188</v>
      </c>
      <c r="AL34" s="7">
        <f t="shared" si="30"/>
        <v>375179</v>
      </c>
      <c r="AM34" s="7">
        <f t="shared" si="31"/>
        <v>4778518</v>
      </c>
      <c r="AO34" s="48">
        <f t="shared" si="32"/>
        <v>2079908754646975</v>
      </c>
      <c r="AP34" s="48">
        <f t="shared" si="19"/>
        <v>12168197510400</v>
      </c>
      <c r="AQ34" s="48">
        <f t="shared" si="19"/>
        <v>271652075752651</v>
      </c>
      <c r="AR34" s="48">
        <f t="shared" si="19"/>
        <v>9.8360418221655008E+16</v>
      </c>
      <c r="AS34" s="48">
        <f t="shared" si="19"/>
        <v>1828834616900067</v>
      </c>
      <c r="AT34" s="48">
        <f t="shared" si="19"/>
        <v>2211718786787916</v>
      </c>
      <c r="AU34" s="48">
        <f t="shared" si="19"/>
        <v>94460281919952</v>
      </c>
      <c r="AV34" s="48">
        <f t="shared" si="19"/>
        <v>1126074256328</v>
      </c>
    </row>
    <row r="35" spans="1:48" x14ac:dyDescent="0.35">
      <c r="A35" s="91"/>
      <c r="B35" s="16" t="s">
        <v>10</v>
      </c>
      <c r="C35" s="7">
        <v>300</v>
      </c>
      <c r="D35" s="7">
        <v>38</v>
      </c>
      <c r="E35" s="7">
        <v>982</v>
      </c>
      <c r="F35" s="7">
        <v>704</v>
      </c>
      <c r="G35" s="27">
        <v>1046947</v>
      </c>
      <c r="H35" s="7">
        <v>12915</v>
      </c>
      <c r="I35" s="7">
        <v>2191</v>
      </c>
      <c r="J35" s="7">
        <v>54</v>
      </c>
      <c r="K35" s="7">
        <f t="shared" si="20"/>
        <v>1064131</v>
      </c>
      <c r="L35" s="8">
        <f>G35/K35</f>
        <v>0.98385161225450624</v>
      </c>
      <c r="M35" s="43" t="s">
        <v>55</v>
      </c>
      <c r="N35">
        <f>(1/K39)*((AC34*(1-AC34))/((1-AC35)*(1-AC35)))+((2*(1-AC34))*(2*AC34*AC35-AC36))/((1-AC35)*(1-AC35)*(1-AC35))+(((1-AC34)*(1-AC34))*(AC37-4*(AC35*AC35)))/((1-AC35)*(1-AC35)*(1-AC35)*(1-AC35))</f>
        <v>-2.0824949982121859E-3</v>
      </c>
      <c r="P35" s="91"/>
      <c r="Q35" s="16" t="s">
        <v>10</v>
      </c>
      <c r="R35" s="41">
        <f t="shared" si="21"/>
        <v>1.248698232093043E-4</v>
      </c>
      <c r="S35" s="41">
        <f t="shared" si="18"/>
        <v>1.5816844273178545E-5</v>
      </c>
      <c r="T35" s="41">
        <f t="shared" si="18"/>
        <v>4.0874055463845609E-4</v>
      </c>
      <c r="U35" s="41">
        <f t="shared" si="18"/>
        <v>2.930278517978341E-4</v>
      </c>
      <c r="V35" s="27">
        <f t="shared" si="18"/>
        <v>0.43577362266503838</v>
      </c>
      <c r="W35" s="41">
        <f t="shared" si="18"/>
        <v>5.37564588916055E-3</v>
      </c>
      <c r="X35" s="41">
        <f t="shared" si="18"/>
        <v>9.1196594217195237E-4</v>
      </c>
      <c r="Y35" s="41">
        <f t="shared" si="18"/>
        <v>2.2476568177674773E-5</v>
      </c>
      <c r="Z35" s="7">
        <f t="shared" si="22"/>
        <v>0.44292616613846736</v>
      </c>
      <c r="AB35" s="42" t="s">
        <v>45</v>
      </c>
      <c r="AC35" s="44">
        <f>(1/(K39*K39))*N32</f>
        <v>0.2680222282600892</v>
      </c>
      <c r="AE35" s="7">
        <f t="shared" si="23"/>
        <v>1297324</v>
      </c>
      <c r="AF35" s="7">
        <f t="shared" si="24"/>
        <v>1091009</v>
      </c>
      <c r="AG35" s="7">
        <f t="shared" si="25"/>
        <v>1543230</v>
      </c>
      <c r="AH35" s="7">
        <f t="shared" si="26"/>
        <v>1361704</v>
      </c>
      <c r="AI35" s="7">
        <f t="shared" si="27"/>
        <v>2128350</v>
      </c>
      <c r="AJ35" s="7">
        <f t="shared" si="28"/>
        <v>1266308</v>
      </c>
      <c r="AK35" s="7">
        <f t="shared" si="29"/>
        <v>1085317</v>
      </c>
      <c r="AL35" s="7">
        <f t="shared" si="30"/>
        <v>1142308</v>
      </c>
      <c r="AM35" s="7">
        <f t="shared" si="31"/>
        <v>10915550</v>
      </c>
      <c r="AO35" s="48">
        <f t="shared" si="32"/>
        <v>504914868292800</v>
      </c>
      <c r="AP35" s="48">
        <f t="shared" si="19"/>
        <v>45231424247078</v>
      </c>
      <c r="AQ35" s="48">
        <f t="shared" si="19"/>
        <v>2338690773907800</v>
      </c>
      <c r="AR35" s="48">
        <f t="shared" si="19"/>
        <v>1305383399665664</v>
      </c>
      <c r="AS35" s="48">
        <f t="shared" si="19"/>
        <v>4.7425377041502075E+18</v>
      </c>
      <c r="AT35" s="48">
        <f t="shared" si="19"/>
        <v>2.070966680540856E+16</v>
      </c>
      <c r="AU35" s="48">
        <f t="shared" si="19"/>
        <v>2580807362161399</v>
      </c>
      <c r="AV35" s="48">
        <f t="shared" si="19"/>
        <v>70462848610656</v>
      </c>
    </row>
    <row r="36" spans="1:48" x14ac:dyDescent="0.35">
      <c r="A36" s="91"/>
      <c r="B36" s="15" t="s">
        <v>13</v>
      </c>
      <c r="C36" s="7">
        <v>234</v>
      </c>
      <c r="D36" s="7">
        <v>44</v>
      </c>
      <c r="E36" s="7">
        <v>2203</v>
      </c>
      <c r="F36" s="7">
        <v>3513</v>
      </c>
      <c r="G36" s="7">
        <v>5131</v>
      </c>
      <c r="H36" s="27">
        <v>190264</v>
      </c>
      <c r="I36" s="7">
        <v>411</v>
      </c>
      <c r="J36" s="7">
        <v>82</v>
      </c>
      <c r="K36" s="7">
        <f t="shared" si="20"/>
        <v>201882</v>
      </c>
      <c r="L36" s="8">
        <f>H36/K36</f>
        <v>0.9424515310924203</v>
      </c>
      <c r="N36">
        <f>N35*-1</f>
        <v>2.0824949982121859E-3</v>
      </c>
      <c r="P36" s="91"/>
      <c r="Q36" s="15" t="s">
        <v>13</v>
      </c>
      <c r="R36" s="41">
        <f t="shared" si="21"/>
        <v>9.7398462103257357E-5</v>
      </c>
      <c r="S36" s="41">
        <f t="shared" si="18"/>
        <v>1.8314240737364631E-5</v>
      </c>
      <c r="T36" s="41">
        <f t="shared" si="18"/>
        <v>9.1696073510032455E-4</v>
      </c>
      <c r="U36" s="41">
        <f t="shared" si="18"/>
        <v>1.4622256297809535E-3</v>
      </c>
      <c r="V36" s="41">
        <f t="shared" si="18"/>
        <v>2.1356902096231344E-3</v>
      </c>
      <c r="W36" s="27">
        <f t="shared" si="18"/>
        <v>7.9194106810316911E-2</v>
      </c>
      <c r="X36" s="41">
        <f t="shared" si="18"/>
        <v>1.7107165779674688E-4</v>
      </c>
      <c r="Y36" s="41">
        <f t="shared" si="18"/>
        <v>3.4131085010543176E-5</v>
      </c>
      <c r="Z36" s="7">
        <f t="shared" si="22"/>
        <v>8.4029898830469241E-2</v>
      </c>
      <c r="AB36" s="42" t="s">
        <v>46</v>
      </c>
      <c r="AC36">
        <f>(1/(K39*K39))*((C31*(C39+K31))+(D32*(D39+K32))+(E33*(E39+K33))+(F34*(F39+K34))+(G35*(G39+K35))+(H36*(H39+K36))+(I37*(I39+K37))+(J38*(J39+K38)))</f>
        <v>0.52540356568198454</v>
      </c>
      <c r="AE36" s="7">
        <f t="shared" si="23"/>
        <v>435075</v>
      </c>
      <c r="AF36" s="7">
        <f t="shared" si="24"/>
        <v>228760</v>
      </c>
      <c r="AG36" s="7">
        <f t="shared" si="25"/>
        <v>680981</v>
      </c>
      <c r="AH36" s="7">
        <f t="shared" si="26"/>
        <v>499455</v>
      </c>
      <c r="AI36" s="7">
        <f t="shared" si="27"/>
        <v>1266101</v>
      </c>
      <c r="AJ36" s="7">
        <f t="shared" si="28"/>
        <v>404059</v>
      </c>
      <c r="AK36" s="7">
        <f t="shared" si="29"/>
        <v>223068</v>
      </c>
      <c r="AL36" s="7">
        <f t="shared" si="30"/>
        <v>280059</v>
      </c>
      <c r="AM36" s="7">
        <f t="shared" si="31"/>
        <v>4017558</v>
      </c>
      <c r="AO36" s="48">
        <f t="shared" si="32"/>
        <v>44293919816250</v>
      </c>
      <c r="AP36" s="48">
        <f t="shared" si="19"/>
        <v>2302570054400</v>
      </c>
      <c r="AQ36" s="48">
        <f t="shared" si="19"/>
        <v>1021608474561283</v>
      </c>
      <c r="AR36" s="48">
        <f t="shared" si="19"/>
        <v>876336458448825</v>
      </c>
      <c r="AS36" s="48">
        <f t="shared" si="19"/>
        <v>8225053249233331</v>
      </c>
      <c r="AT36" s="48">
        <f t="shared" si="19"/>
        <v>3.1063199951716984E+16</v>
      </c>
      <c r="AU36" s="48">
        <f t="shared" si="19"/>
        <v>20451085708464</v>
      </c>
      <c r="AV36" s="48">
        <f t="shared" si="19"/>
        <v>6431509565442</v>
      </c>
    </row>
    <row r="37" spans="1:48" x14ac:dyDescent="0.35">
      <c r="A37" s="91"/>
      <c r="B37" s="16" t="s">
        <v>1</v>
      </c>
      <c r="C37" s="7">
        <v>417</v>
      </c>
      <c r="D37" s="7">
        <v>54</v>
      </c>
      <c r="E37" s="7">
        <v>657</v>
      </c>
      <c r="F37" s="7">
        <v>899</v>
      </c>
      <c r="G37" s="15">
        <v>2354</v>
      </c>
      <c r="H37" s="7">
        <v>454</v>
      </c>
      <c r="I37" s="27">
        <v>15960</v>
      </c>
      <c r="J37" s="7">
        <v>330</v>
      </c>
      <c r="K37" s="7">
        <f t="shared" si="20"/>
        <v>21125</v>
      </c>
      <c r="L37" s="8">
        <f>I37/K37</f>
        <v>0.7555029585798817</v>
      </c>
      <c r="M37" s="43" t="s">
        <v>57</v>
      </c>
      <c r="N37">
        <f>SQRT(N36)</f>
        <v>4.5634362033583703E-2</v>
      </c>
      <c r="P37" s="91"/>
      <c r="Q37" s="16" t="s">
        <v>1</v>
      </c>
      <c r="R37" s="41">
        <f t="shared" si="21"/>
        <v>1.7356905426093298E-4</v>
      </c>
      <c r="S37" s="41">
        <f t="shared" si="18"/>
        <v>2.2476568177674773E-5</v>
      </c>
      <c r="T37" s="41">
        <f t="shared" si="18"/>
        <v>2.7346491282837643E-4</v>
      </c>
      <c r="U37" s="41">
        <f t="shared" si="18"/>
        <v>3.7419323688388191E-4</v>
      </c>
      <c r="V37" s="41">
        <f t="shared" si="18"/>
        <v>9.7981187944900768E-4</v>
      </c>
      <c r="W37" s="41">
        <f t="shared" si="18"/>
        <v>1.889696657900805E-4</v>
      </c>
      <c r="X37" s="27">
        <f t="shared" si="18"/>
        <v>6.6430745947349884E-3</v>
      </c>
      <c r="Y37" s="41">
        <f t="shared" si="18"/>
        <v>1.3735680553023474E-4</v>
      </c>
      <c r="Z37" s="7">
        <f t="shared" si="22"/>
        <v>8.7929167176551762E-3</v>
      </c>
      <c r="AB37" s="42" t="s">
        <v>47</v>
      </c>
      <c r="AC37" s="45">
        <f>(1/(K39*K39*K39))*AO31</f>
        <v>3.4612064704151939E-3</v>
      </c>
      <c r="AE37" s="7">
        <f t="shared" si="23"/>
        <v>254318</v>
      </c>
      <c r="AF37" s="7">
        <f t="shared" si="24"/>
        <v>48003</v>
      </c>
      <c r="AG37" s="7">
        <f t="shared" si="25"/>
        <v>500224</v>
      </c>
      <c r="AH37" s="7">
        <f t="shared" si="26"/>
        <v>318698</v>
      </c>
      <c r="AI37" s="7">
        <f t="shared" si="27"/>
        <v>1085344</v>
      </c>
      <c r="AJ37" s="7">
        <f t="shared" si="28"/>
        <v>223302</v>
      </c>
      <c r="AK37" s="7">
        <f t="shared" si="29"/>
        <v>42311</v>
      </c>
      <c r="AL37" s="7">
        <f t="shared" si="30"/>
        <v>99302</v>
      </c>
      <c r="AM37" s="7">
        <f t="shared" si="31"/>
        <v>2571502</v>
      </c>
      <c r="AO37" s="48">
        <f t="shared" si="32"/>
        <v>26970578016708</v>
      </c>
      <c r="AP37" s="48">
        <f t="shared" si="19"/>
        <v>124431552486</v>
      </c>
      <c r="AQ37" s="48">
        <f t="shared" si="19"/>
        <v>164397200965632</v>
      </c>
      <c r="AR37" s="48">
        <f t="shared" si="19"/>
        <v>91310005268396</v>
      </c>
      <c r="AS37" s="48">
        <f t="shared" si="19"/>
        <v>2772945142482944</v>
      </c>
      <c r="AT37" s="48">
        <f t="shared" si="19"/>
        <v>22638157574616</v>
      </c>
      <c r="AU37" s="48">
        <f t="shared" si="19"/>
        <v>28571922707160</v>
      </c>
      <c r="AV37" s="48">
        <f t="shared" si="19"/>
        <v>3254092777320</v>
      </c>
    </row>
    <row r="38" spans="1:48" x14ac:dyDescent="0.35">
      <c r="A38" s="91"/>
      <c r="B38" s="16" t="s">
        <v>2</v>
      </c>
      <c r="C38" s="7">
        <v>316</v>
      </c>
      <c r="D38" s="21">
        <v>0</v>
      </c>
      <c r="E38" s="19">
        <v>39</v>
      </c>
      <c r="F38" s="7">
        <v>40</v>
      </c>
      <c r="G38" s="7">
        <v>220</v>
      </c>
      <c r="H38" s="7">
        <v>132</v>
      </c>
      <c r="I38" s="7">
        <v>260</v>
      </c>
      <c r="J38" s="27">
        <v>77170</v>
      </c>
      <c r="K38" s="7">
        <f t="shared" si="20"/>
        <v>78177</v>
      </c>
      <c r="L38" s="8">
        <f>J38/K38</f>
        <v>0.98711897361116441</v>
      </c>
      <c r="P38" s="91"/>
      <c r="Q38" s="16" t="s">
        <v>2</v>
      </c>
      <c r="R38" s="41">
        <f t="shared" si="21"/>
        <v>1.3152954711380052E-4</v>
      </c>
      <c r="S38" s="41">
        <f t="shared" si="18"/>
        <v>0</v>
      </c>
      <c r="T38" s="41">
        <f t="shared" si="18"/>
        <v>1.6233077017209561E-5</v>
      </c>
      <c r="U38" s="41">
        <f t="shared" si="18"/>
        <v>1.6649309761240573E-5</v>
      </c>
      <c r="V38" s="41">
        <f t="shared" si="18"/>
        <v>9.1571203686823153E-5</v>
      </c>
      <c r="W38" s="41">
        <f t="shared" si="18"/>
        <v>5.4942722212093891E-5</v>
      </c>
      <c r="X38" s="41">
        <f t="shared" si="18"/>
        <v>1.0822051344806373E-4</v>
      </c>
      <c r="Y38" s="27">
        <f t="shared" si="18"/>
        <v>3.2120680856873376E-2</v>
      </c>
      <c r="Z38" s="7">
        <f>SUM(R38:Y38)</f>
        <v>3.253982723011261E-2</v>
      </c>
      <c r="AB38" s="42" t="s">
        <v>56</v>
      </c>
      <c r="AC38">
        <f>AC33/N37</f>
        <v>9.4664744457582977</v>
      </c>
      <c r="AE38" s="7">
        <f t="shared" si="23"/>
        <v>311370</v>
      </c>
      <c r="AF38" s="7">
        <f t="shared" si="24"/>
        <v>105055</v>
      </c>
      <c r="AG38" s="7">
        <f t="shared" si="25"/>
        <v>557276</v>
      </c>
      <c r="AH38" s="7">
        <f t="shared" si="26"/>
        <v>375750</v>
      </c>
      <c r="AI38" s="7">
        <f t="shared" si="27"/>
        <v>1142396</v>
      </c>
      <c r="AJ38" s="7">
        <f t="shared" si="28"/>
        <v>280354</v>
      </c>
      <c r="AK38" s="7">
        <f t="shared" si="29"/>
        <v>99363</v>
      </c>
      <c r="AL38" s="7">
        <f t="shared" si="30"/>
        <v>156354</v>
      </c>
      <c r="AM38" s="7">
        <f t="shared" si="31"/>
        <v>3027918</v>
      </c>
      <c r="AO38" s="48">
        <f t="shared" si="32"/>
        <v>30636603500400</v>
      </c>
      <c r="AP38" s="48">
        <f t="shared" si="19"/>
        <v>0</v>
      </c>
      <c r="AQ38" s="48">
        <f t="shared" si="19"/>
        <v>12111705066864</v>
      </c>
      <c r="AR38" s="48">
        <f t="shared" si="19"/>
        <v>5647522500000</v>
      </c>
      <c r="AS38" s="48">
        <f t="shared" si="19"/>
        <v>287115096579520</v>
      </c>
      <c r="AT38" s="48">
        <f t="shared" si="19"/>
        <v>10374984221712</v>
      </c>
      <c r="AU38" s="48">
        <f t="shared" si="19"/>
        <v>2566981499940</v>
      </c>
      <c r="AV38" s="48">
        <f t="shared" si="19"/>
        <v>1886542062795720</v>
      </c>
    </row>
    <row r="39" spans="1:48" x14ac:dyDescent="0.35">
      <c r="A39" s="85"/>
      <c r="B39" s="4" t="s">
        <v>25</v>
      </c>
      <c r="C39" s="7">
        <f>SUM(C31:C38)</f>
        <v>229730</v>
      </c>
      <c r="D39" s="7">
        <f t="shared" ref="D39:H39" si="33">SUM(D31:D38)</f>
        <v>26849</v>
      </c>
      <c r="E39" s="7">
        <f t="shared" si="33"/>
        <v>472332</v>
      </c>
      <c r="F39" s="7">
        <f t="shared" si="33"/>
        <v>288759</v>
      </c>
      <c r="G39" s="7">
        <f t="shared" si="33"/>
        <v>1059040</v>
      </c>
      <c r="H39" s="7">
        <f t="shared" si="33"/>
        <v>221488</v>
      </c>
      <c r="I39" s="7">
        <f>SUM(I31:I38)</f>
        <v>20588</v>
      </c>
      <c r="J39" s="7">
        <f t="shared" ref="J39" si="34">SUM(J31:J38)</f>
        <v>81869</v>
      </c>
      <c r="K39" s="4">
        <f>SUM(C39:J39)</f>
        <v>2400655</v>
      </c>
      <c r="L39" s="35"/>
      <c r="M39" s="18"/>
      <c r="P39" s="85"/>
      <c r="Q39" s="4" t="s">
        <v>25</v>
      </c>
      <c r="R39" s="7">
        <f>SUM(R31:R38)</f>
        <v>9.562114828624492E-2</v>
      </c>
      <c r="S39" s="7">
        <f t="shared" ref="S39:Z39" si="35">SUM(S31:S38)</f>
        <v>1.1175432944488705E-2</v>
      </c>
      <c r="T39" s="7">
        <f t="shared" si="35"/>
        <v>0.19660004445365706</v>
      </c>
      <c r="U39" s="7">
        <f t="shared" si="35"/>
        <v>0.12019095093365165</v>
      </c>
      <c r="V39" s="7">
        <f t="shared" si="35"/>
        <v>0.44080712523860544</v>
      </c>
      <c r="W39" s="7">
        <f t="shared" si="35"/>
        <v>9.2190558009941317E-2</v>
      </c>
      <c r="X39" s="7">
        <f t="shared" si="35"/>
        <v>8.5693997341105242E-3</v>
      </c>
      <c r="Y39" s="7">
        <f t="shared" si="35"/>
        <v>3.4076558521075113E-2</v>
      </c>
      <c r="Z39" s="9">
        <f t="shared" si="35"/>
        <v>0.99923121812177484</v>
      </c>
    </row>
    <row r="40" spans="1:48" x14ac:dyDescent="0.35">
      <c r="A40" s="92" t="s">
        <v>35</v>
      </c>
      <c r="B40" s="93"/>
      <c r="C40" s="8">
        <f>C31/C39</f>
        <v>0.96127192791537897</v>
      </c>
      <c r="D40" s="8">
        <f>D32/D39</f>
        <v>0.98633096204700366</v>
      </c>
      <c r="E40" s="8">
        <f>E33/E39</f>
        <v>0.99051726328091261</v>
      </c>
      <c r="F40" s="8">
        <f>F34/F39</f>
        <v>0.9635439934339709</v>
      </c>
      <c r="G40" s="8">
        <f>G35/G39</f>
        <v>0.9885811678501284</v>
      </c>
      <c r="H40" s="8">
        <f>H36/H39</f>
        <v>0.85902622263960127</v>
      </c>
      <c r="I40" s="8">
        <f>I37/I39</f>
        <v>0.77520885952982321</v>
      </c>
      <c r="J40" s="8">
        <f>J38/J39</f>
        <v>0.94260342742674275</v>
      </c>
      <c r="K40" s="34"/>
      <c r="L40" s="34"/>
    </row>
    <row r="41" spans="1:48" ht="18.5" x14ac:dyDescent="0.45">
      <c r="A41" s="25"/>
      <c r="B41" s="26"/>
      <c r="C41" s="28"/>
      <c r="D41" s="28"/>
      <c r="E41" s="28"/>
      <c r="F41" s="28"/>
      <c r="G41" s="28"/>
      <c r="H41" s="28"/>
      <c r="I41" s="28"/>
      <c r="J41" s="28"/>
      <c r="K41" s="29"/>
      <c r="L41" s="36" t="s">
        <v>37</v>
      </c>
      <c r="M41" s="39">
        <f>(C31+D32+E33+F34+G35+H36+I37+J38)/K39</f>
        <v>0.96796124391051608</v>
      </c>
    </row>
    <row r="42" spans="1:48" ht="21" x14ac:dyDescent="0.5">
      <c r="B42" s="23" t="s">
        <v>58</v>
      </c>
      <c r="L42" s="3"/>
    </row>
    <row r="43" spans="1:48" x14ac:dyDescent="0.35">
      <c r="L43" s="3"/>
    </row>
    <row r="44" spans="1:48" x14ac:dyDescent="0.35">
      <c r="A44" s="84" t="s">
        <v>33</v>
      </c>
      <c r="B44" s="80">
        <v>2013</v>
      </c>
      <c r="C44" s="81"/>
      <c r="D44" s="81"/>
      <c r="E44" s="81"/>
      <c r="F44" s="81"/>
      <c r="G44" s="81"/>
      <c r="H44" s="81"/>
      <c r="I44" s="81"/>
      <c r="J44" s="81"/>
      <c r="K44" s="81"/>
      <c r="L44" s="86" t="s">
        <v>36</v>
      </c>
      <c r="P44" s="87" t="s">
        <v>33</v>
      </c>
      <c r="Q44" s="80">
        <v>2013</v>
      </c>
      <c r="R44" s="81"/>
      <c r="S44" s="81"/>
      <c r="T44" s="81"/>
      <c r="U44" s="81"/>
      <c r="V44" s="81"/>
      <c r="W44" s="81"/>
      <c r="X44" s="81"/>
      <c r="Y44" s="81"/>
      <c r="Z44" s="82"/>
    </row>
    <row r="45" spans="1:48" x14ac:dyDescent="0.35">
      <c r="A45" s="85"/>
      <c r="B45" s="7"/>
      <c r="C45" s="7" t="s">
        <v>8</v>
      </c>
      <c r="D45" s="7" t="s">
        <v>0</v>
      </c>
      <c r="E45" s="7" t="s">
        <v>11</v>
      </c>
      <c r="F45" s="7" t="s">
        <v>3</v>
      </c>
      <c r="G45" s="7" t="s">
        <v>10</v>
      </c>
      <c r="H45" s="7" t="s">
        <v>19</v>
      </c>
      <c r="I45" s="7" t="s">
        <v>20</v>
      </c>
      <c r="J45" s="7" t="s">
        <v>2</v>
      </c>
      <c r="K45" s="32" t="s">
        <v>23</v>
      </c>
      <c r="L45" s="86"/>
      <c r="P45" s="88"/>
      <c r="Q45" s="7"/>
      <c r="R45" s="7" t="s">
        <v>8</v>
      </c>
      <c r="S45" s="7" t="s">
        <v>0</v>
      </c>
      <c r="T45" s="7" t="s">
        <v>11</v>
      </c>
      <c r="U45" s="7" t="s">
        <v>3</v>
      </c>
      <c r="V45" s="7" t="s">
        <v>10</v>
      </c>
      <c r="W45" s="7" t="s">
        <v>19</v>
      </c>
      <c r="X45" s="7" t="s">
        <v>20</v>
      </c>
      <c r="Y45" s="7" t="s">
        <v>2</v>
      </c>
      <c r="Z45" s="20" t="s">
        <v>23</v>
      </c>
      <c r="AE45" s="89" t="s">
        <v>53</v>
      </c>
      <c r="AF45" s="89"/>
      <c r="AG45" s="89"/>
      <c r="AH45" s="89"/>
      <c r="AI45" s="89"/>
      <c r="AJ45" s="89"/>
      <c r="AK45" s="89"/>
      <c r="AL45" s="89"/>
      <c r="AM45" s="89"/>
      <c r="AO45" s="90" t="s">
        <v>54</v>
      </c>
      <c r="AP45" s="90"/>
      <c r="AQ45" s="90"/>
      <c r="AR45" s="90"/>
      <c r="AS45" s="90"/>
      <c r="AT45" s="90"/>
      <c r="AU45" s="90"/>
      <c r="AV45" s="90"/>
    </row>
    <row r="46" spans="1:48" x14ac:dyDescent="0.35">
      <c r="A46" s="84">
        <v>1999</v>
      </c>
      <c r="B46" s="15" t="s">
        <v>8</v>
      </c>
      <c r="C46" s="27">
        <v>175914</v>
      </c>
      <c r="D46" s="7">
        <v>304</v>
      </c>
      <c r="E46" s="7">
        <v>3534</v>
      </c>
      <c r="F46" s="7">
        <v>8009</v>
      </c>
      <c r="G46" s="7">
        <v>4011</v>
      </c>
      <c r="H46" s="7">
        <v>1046</v>
      </c>
      <c r="I46" s="7">
        <v>1116</v>
      </c>
      <c r="J46" s="7">
        <v>6495</v>
      </c>
      <c r="K46" s="33">
        <f>SUM(C46:J46)</f>
        <v>200429</v>
      </c>
      <c r="L46" s="8">
        <f>C46/K46</f>
        <v>0.87768736061148833</v>
      </c>
      <c r="M46" s="43" t="s">
        <v>49</v>
      </c>
      <c r="N46">
        <f>C46+D47+E48+F49+G50+H51+I52+J53</f>
        <v>1923594</v>
      </c>
      <c r="P46" s="84">
        <v>1999</v>
      </c>
      <c r="Q46" s="15" t="s">
        <v>8</v>
      </c>
      <c r="R46" s="27">
        <f>C46/$K$24</f>
        <v>7.322116693347186E-2</v>
      </c>
      <c r="S46" s="41">
        <f t="shared" ref="S46:Y53" si="36">D46/$K$24</f>
        <v>1.2653475418542836E-4</v>
      </c>
      <c r="T46" s="41">
        <f t="shared" si="36"/>
        <v>1.4709665174056047E-3</v>
      </c>
      <c r="U46" s="41">
        <f t="shared" si="36"/>
        <v>3.3336080469443937E-3</v>
      </c>
      <c r="V46" s="41">
        <f t="shared" si="36"/>
        <v>1.6695095363083985E-3</v>
      </c>
      <c r="W46" s="41">
        <f t="shared" si="36"/>
        <v>4.3537945025644097E-4</v>
      </c>
      <c r="X46" s="41">
        <f t="shared" si="36"/>
        <v>4.64515742338612E-4</v>
      </c>
      <c r="Y46" s="41">
        <f t="shared" si="36"/>
        <v>2.7034316724814382E-3</v>
      </c>
      <c r="Z46" s="7">
        <f>SUM(R46:Y46)</f>
        <v>8.3425112653392183E-2</v>
      </c>
      <c r="AB46" t="s">
        <v>42</v>
      </c>
      <c r="AC46">
        <f>R46+S47+T48+U49+V50+W51+X52+Y53</f>
        <v>0.80066280902159492</v>
      </c>
      <c r="AE46" s="7">
        <f>$C$24+K46</f>
        <v>433622</v>
      </c>
      <c r="AF46" s="7">
        <f>$D$24+K46</f>
        <v>227307</v>
      </c>
      <c r="AG46" s="7">
        <f>$E$24+K46</f>
        <v>679528</v>
      </c>
      <c r="AH46" s="7">
        <f>$F$24+K46</f>
        <v>498002</v>
      </c>
      <c r="AI46" s="7">
        <f>$G$24+K46</f>
        <v>1264648</v>
      </c>
      <c r="AJ46" s="7">
        <f>$H$24+K46</f>
        <v>402606</v>
      </c>
      <c r="AK46" s="7">
        <f>$I$24+K46</f>
        <v>221615</v>
      </c>
      <c r="AL46" s="7">
        <f>$J$24+K46</f>
        <v>278606</v>
      </c>
      <c r="AM46" s="7">
        <f>SUM(AE46:AL46)</f>
        <v>4005934</v>
      </c>
      <c r="AO46" s="48">
        <f>C46*(AE46*AE46)</f>
        <v>3.3076764432239976E+16</v>
      </c>
      <c r="AP46" s="48">
        <f t="shared" ref="AP46:AV53" si="37">D46*(AF46*AF46)</f>
        <v>15707215563696</v>
      </c>
      <c r="AQ46" s="48">
        <f t="shared" si="37"/>
        <v>1631853842038656</v>
      </c>
      <c r="AR46" s="48">
        <f t="shared" si="37"/>
        <v>1986279989960036</v>
      </c>
      <c r="AS46" s="48">
        <f t="shared" si="37"/>
        <v>6414930935818944</v>
      </c>
      <c r="AT46" s="48">
        <f t="shared" si="37"/>
        <v>169547804432856</v>
      </c>
      <c r="AU46" s="48">
        <f t="shared" si="37"/>
        <v>54810340379100</v>
      </c>
      <c r="AV46" s="48">
        <f t="shared" si="37"/>
        <v>504150364517820</v>
      </c>
    </row>
    <row r="47" spans="1:48" x14ac:dyDescent="0.35">
      <c r="A47" s="91"/>
      <c r="B47" s="16" t="s">
        <v>0</v>
      </c>
      <c r="C47" s="7">
        <v>15389</v>
      </c>
      <c r="D47" s="27">
        <v>19551</v>
      </c>
      <c r="E47" s="7">
        <v>1688</v>
      </c>
      <c r="F47" s="7">
        <v>7127</v>
      </c>
      <c r="G47" s="7">
        <v>132</v>
      </c>
      <c r="H47" s="7">
        <v>416</v>
      </c>
      <c r="I47" s="7">
        <v>69</v>
      </c>
      <c r="J47" s="19">
        <v>0</v>
      </c>
      <c r="K47" s="33">
        <f t="shared" ref="K47:K53" si="38">SUM(C47:J47)</f>
        <v>44372</v>
      </c>
      <c r="L47" s="8">
        <f>D47/K47</f>
        <v>0.44061570359686286</v>
      </c>
      <c r="M47" s="43" t="s">
        <v>51</v>
      </c>
      <c r="N47" s="24">
        <f>C54*K46+D54*K47+E54*K48+F54*K49+G54*K50+H54*K51+I54*K52+J54*K53</f>
        <v>1734984889742</v>
      </c>
      <c r="P47" s="91"/>
      <c r="Q47" s="16" t="s">
        <v>0</v>
      </c>
      <c r="R47" s="41">
        <f t="shared" ref="R47:R53" si="39">C47/$K$24</f>
        <v>6.4054056978932799E-3</v>
      </c>
      <c r="S47" s="27">
        <f t="shared" si="36"/>
        <v>8.1377663785503606E-3</v>
      </c>
      <c r="T47" s="41">
        <f t="shared" si="36"/>
        <v>7.0260087192435222E-4</v>
      </c>
      <c r="U47" s="41">
        <f t="shared" si="36"/>
        <v>2.9664907667090392E-3</v>
      </c>
      <c r="V47" s="41">
        <f t="shared" si="36"/>
        <v>5.4942722212093891E-5</v>
      </c>
      <c r="W47" s="41">
        <f t="shared" si="36"/>
        <v>1.7315282151690196E-4</v>
      </c>
      <c r="X47" s="41">
        <f t="shared" si="36"/>
        <v>2.8720059338139988E-5</v>
      </c>
      <c r="Y47" s="41">
        <f t="shared" si="36"/>
        <v>0</v>
      </c>
      <c r="Z47" s="7">
        <f t="shared" ref="Z47:Z52" si="40">SUM(R47:Y47)</f>
        <v>1.846907931814417E-2</v>
      </c>
      <c r="AB47" t="s">
        <v>43</v>
      </c>
      <c r="AC47">
        <f>R54*Z46+S54*Z47+T54*Z48+U54*Z49+V54*Z50+W54*Z51+X54*Z52+Y54*Z53</f>
        <v>0.30058560680060187</v>
      </c>
      <c r="AE47" s="7">
        <f t="shared" ref="AE47:AE53" si="41">$C$24+K47</f>
        <v>277565</v>
      </c>
      <c r="AF47" s="7">
        <f t="shared" ref="AF47:AF53" si="42">$D$24+K47</f>
        <v>71250</v>
      </c>
      <c r="AG47" s="7">
        <f t="shared" ref="AG47:AG53" si="43">$E$24+K47</f>
        <v>523471</v>
      </c>
      <c r="AH47" s="7">
        <f t="shared" ref="AH47:AH53" si="44">$F$24+K47</f>
        <v>341945</v>
      </c>
      <c r="AI47" s="7">
        <f t="shared" ref="AI47:AI53" si="45">$G$24+K47</f>
        <v>1108591</v>
      </c>
      <c r="AJ47" s="7">
        <f t="shared" ref="AJ47:AJ53" si="46">$H$24+K47</f>
        <v>246549</v>
      </c>
      <c r="AK47" s="7">
        <f t="shared" ref="AK47:AK53" si="47">$I$24+K47</f>
        <v>65558</v>
      </c>
      <c r="AL47" s="7">
        <f t="shared" ref="AL47:AL53" si="48">$J$24+K47</f>
        <v>122549</v>
      </c>
      <c r="AM47" s="7">
        <f t="shared" ref="AM47:AM53" si="49">SUM(AE47:AL47)</f>
        <v>2757478</v>
      </c>
      <c r="AO47" s="48">
        <f t="shared" ref="AO47:AO53" si="50">C47*(AE47*AE47)</f>
        <v>1185604404443525</v>
      </c>
      <c r="AP47" s="48">
        <f t="shared" si="37"/>
        <v>99251873437500</v>
      </c>
      <c r="AQ47" s="48">
        <f t="shared" si="37"/>
        <v>462548946675608</v>
      </c>
      <c r="AR47" s="48">
        <f t="shared" si="37"/>
        <v>833334331819175</v>
      </c>
      <c r="AS47" s="48">
        <f t="shared" si="37"/>
        <v>162224568697092</v>
      </c>
      <c r="AT47" s="48">
        <f t="shared" si="37"/>
        <v>25287146310816</v>
      </c>
      <c r="AU47" s="48">
        <f t="shared" si="37"/>
        <v>296551744116</v>
      </c>
      <c r="AV47" s="48">
        <f t="shared" si="37"/>
        <v>0</v>
      </c>
    </row>
    <row r="48" spans="1:48" x14ac:dyDescent="0.35">
      <c r="A48" s="91"/>
      <c r="B48" s="16" t="s">
        <v>11</v>
      </c>
      <c r="C48" s="7">
        <v>14202</v>
      </c>
      <c r="D48" s="7">
        <v>24</v>
      </c>
      <c r="E48" s="27">
        <v>342697</v>
      </c>
      <c r="F48" s="7">
        <v>11921</v>
      </c>
      <c r="G48" s="7">
        <v>7159</v>
      </c>
      <c r="H48" s="7">
        <v>17194</v>
      </c>
      <c r="I48" s="7">
        <v>2720</v>
      </c>
      <c r="J48" s="7">
        <v>162</v>
      </c>
      <c r="K48" s="33">
        <f t="shared" si="38"/>
        <v>396079</v>
      </c>
      <c r="L48" s="8">
        <f>E48/K48</f>
        <v>0.86522385685683911</v>
      </c>
      <c r="P48" s="91"/>
      <c r="Q48" s="16" t="s">
        <v>11</v>
      </c>
      <c r="R48" s="41">
        <f t="shared" si="39"/>
        <v>5.9113374307284659E-3</v>
      </c>
      <c r="S48" s="41">
        <f t="shared" si="36"/>
        <v>9.9895858567443433E-6</v>
      </c>
      <c r="T48" s="27">
        <f t="shared" si="36"/>
        <v>0.14264171268119652</v>
      </c>
      <c r="U48" s="41">
        <f t="shared" si="36"/>
        <v>4.9619105415937221E-3</v>
      </c>
      <c r="V48" s="41">
        <f t="shared" si="36"/>
        <v>2.9798102145180316E-3</v>
      </c>
      <c r="W48" s="41">
        <f t="shared" si="36"/>
        <v>7.1567058008692609E-3</v>
      </c>
      <c r="X48" s="41">
        <f t="shared" si="36"/>
        <v>1.1321530637643589E-3</v>
      </c>
      <c r="Y48" s="41">
        <f t="shared" si="36"/>
        <v>6.7429704533024322E-5</v>
      </c>
      <c r="Z48" s="7">
        <f t="shared" si="40"/>
        <v>0.16486104902306015</v>
      </c>
      <c r="AB48" t="s">
        <v>44</v>
      </c>
      <c r="AC48">
        <f>(AC46-AC47)/1-AC47</f>
        <v>0.19949159542039119</v>
      </c>
      <c r="AE48" s="7">
        <f t="shared" si="41"/>
        <v>629272</v>
      </c>
      <c r="AF48" s="7">
        <f t="shared" si="42"/>
        <v>422957</v>
      </c>
      <c r="AG48" s="7">
        <f t="shared" si="43"/>
        <v>875178</v>
      </c>
      <c r="AH48" s="7">
        <f t="shared" si="44"/>
        <v>693652</v>
      </c>
      <c r="AI48" s="7">
        <f t="shared" si="45"/>
        <v>1460298</v>
      </c>
      <c r="AJ48" s="7">
        <f t="shared" si="46"/>
        <v>598256</v>
      </c>
      <c r="AK48" s="7">
        <f t="shared" si="47"/>
        <v>417265</v>
      </c>
      <c r="AL48" s="7">
        <f t="shared" si="48"/>
        <v>474256</v>
      </c>
      <c r="AM48" s="7">
        <f t="shared" si="49"/>
        <v>5571134</v>
      </c>
      <c r="AO48" s="48">
        <f t="shared" si="50"/>
        <v>5623754116272768</v>
      </c>
      <c r="AP48" s="48">
        <f t="shared" si="37"/>
        <v>4293422972376</v>
      </c>
      <c r="AQ48" s="48">
        <f t="shared" si="37"/>
        <v>2.6248415159851174E+17</v>
      </c>
      <c r="AR48" s="48">
        <f t="shared" si="37"/>
        <v>5735826070576784</v>
      </c>
      <c r="AS48" s="48">
        <f t="shared" si="37"/>
        <v>1.5266354511187836E+16</v>
      </c>
      <c r="AT48" s="48">
        <f t="shared" si="37"/>
        <v>6153908692969984</v>
      </c>
      <c r="AU48" s="48">
        <f t="shared" si="37"/>
        <v>473579418212000</v>
      </c>
      <c r="AV48" s="48">
        <f t="shared" si="37"/>
        <v>36436838072832</v>
      </c>
    </row>
    <row r="49" spans="1:48" x14ac:dyDescent="0.35">
      <c r="A49" s="91"/>
      <c r="B49" s="16" t="s">
        <v>3</v>
      </c>
      <c r="C49" s="7">
        <v>9950</v>
      </c>
      <c r="D49" s="7">
        <v>1875</v>
      </c>
      <c r="E49" s="7">
        <v>4523</v>
      </c>
      <c r="F49" s="27">
        <v>167786</v>
      </c>
      <c r="G49" s="7">
        <v>1914</v>
      </c>
      <c r="H49" s="7">
        <v>9892</v>
      </c>
      <c r="I49" s="7">
        <v>1339</v>
      </c>
      <c r="J49" s="7">
        <v>344</v>
      </c>
      <c r="K49" s="33">
        <f t="shared" si="38"/>
        <v>197623</v>
      </c>
      <c r="L49" s="8">
        <f>F49/K49</f>
        <v>0.84902060994924677</v>
      </c>
      <c r="M49" s="43" t="s">
        <v>52</v>
      </c>
      <c r="N49">
        <f>((C46*(C54+K46))+(D47*(D54+K47))+(E48*(E54+K48))+(F49*(F54+K49))+(G50*(G54+K50))+(H51*(H54+K51))+(I52*(I54+K52))+(J53*(J54+K53)))</f>
        <v>2964346065131</v>
      </c>
      <c r="P49" s="91"/>
      <c r="Q49" s="16" t="s">
        <v>3</v>
      </c>
      <c r="R49" s="41">
        <f t="shared" si="39"/>
        <v>4.1415158031085928E-3</v>
      </c>
      <c r="S49" s="41">
        <f t="shared" si="36"/>
        <v>7.804363950581519E-4</v>
      </c>
      <c r="T49" s="41">
        <f t="shared" si="36"/>
        <v>1.8826207012522778E-3</v>
      </c>
      <c r="U49" s="27">
        <f t="shared" si="36"/>
        <v>6.9838027189987772E-2</v>
      </c>
      <c r="V49" s="41">
        <f t="shared" si="36"/>
        <v>7.966694720753614E-4</v>
      </c>
      <c r="W49" s="41">
        <f t="shared" si="36"/>
        <v>4.1173743039547937E-3</v>
      </c>
      <c r="X49" s="41">
        <f t="shared" si="36"/>
        <v>5.5733564425752824E-4</v>
      </c>
      <c r="Y49" s="41">
        <f t="shared" si="36"/>
        <v>1.4318406394666893E-4</v>
      </c>
      <c r="Z49" s="7">
        <f t="shared" si="40"/>
        <v>8.2257163573641157E-2</v>
      </c>
      <c r="AB49" s="42" t="s">
        <v>48</v>
      </c>
      <c r="AC49">
        <f>1/K54*(C46+D47+E48+F49+G50+H51+I52+J53)</f>
        <v>0.8012771487840844</v>
      </c>
      <c r="AE49" s="7">
        <f t="shared" si="41"/>
        <v>430816</v>
      </c>
      <c r="AF49" s="7">
        <f t="shared" si="42"/>
        <v>224501</v>
      </c>
      <c r="AG49" s="7">
        <f t="shared" si="43"/>
        <v>676722</v>
      </c>
      <c r="AH49" s="7">
        <f t="shared" si="44"/>
        <v>495196</v>
      </c>
      <c r="AI49" s="7">
        <f t="shared" si="45"/>
        <v>1261842</v>
      </c>
      <c r="AJ49" s="7">
        <f t="shared" si="46"/>
        <v>399800</v>
      </c>
      <c r="AK49" s="7">
        <f t="shared" si="47"/>
        <v>218809</v>
      </c>
      <c r="AL49" s="7">
        <f t="shared" si="48"/>
        <v>275800</v>
      </c>
      <c r="AM49" s="7">
        <f t="shared" si="49"/>
        <v>3983486</v>
      </c>
      <c r="AO49" s="48">
        <f t="shared" si="50"/>
        <v>1846744137267200</v>
      </c>
      <c r="AP49" s="48">
        <f t="shared" si="37"/>
        <v>94501310626875</v>
      </c>
      <c r="AQ49" s="48">
        <f t="shared" si="37"/>
        <v>2071319905079532</v>
      </c>
      <c r="AR49" s="48">
        <f t="shared" si="37"/>
        <v>4.1144328291106976E+16</v>
      </c>
      <c r="AS49" s="48">
        <f t="shared" si="37"/>
        <v>3047557375893096</v>
      </c>
      <c r="AT49" s="48">
        <f t="shared" si="37"/>
        <v>1581137675680000</v>
      </c>
      <c r="AU49" s="48">
        <f t="shared" si="37"/>
        <v>64107809786059</v>
      </c>
      <c r="AV49" s="48">
        <f t="shared" si="37"/>
        <v>26166580160000</v>
      </c>
    </row>
    <row r="50" spans="1:48" x14ac:dyDescent="0.35">
      <c r="A50" s="91"/>
      <c r="B50" s="16" t="s">
        <v>10</v>
      </c>
      <c r="C50" s="7">
        <v>9459</v>
      </c>
      <c r="D50" s="7">
        <v>4849</v>
      </c>
      <c r="E50" s="7">
        <v>107625</v>
      </c>
      <c r="F50" s="7">
        <v>86814</v>
      </c>
      <c r="G50" s="27">
        <v>1028837</v>
      </c>
      <c r="H50" s="7">
        <v>73245</v>
      </c>
      <c r="I50" s="7">
        <v>10622</v>
      </c>
      <c r="J50" s="7">
        <v>4177</v>
      </c>
      <c r="K50" s="33">
        <f t="shared" si="38"/>
        <v>1325628</v>
      </c>
      <c r="L50" s="8">
        <f>G50/K50</f>
        <v>0.77611290648658593</v>
      </c>
      <c r="M50" s="43" t="s">
        <v>55</v>
      </c>
      <c r="N50">
        <f>(1/K54)*((AC49*(1-AC49))/((1-AC50)*(1-AC50)))+((2*(1-AC49))*(2*AC49*AC50-AC51))/((1-AC50)*(1-AC50)*(1-AC50))+(((1-AC49)*(1-AC49))*(AC52-4*(AC50*AC50)))/((1-AC50)*(1-AC50)*(1-AC50)*(1-AC50))</f>
        <v>-9.6736757285299957E-2</v>
      </c>
      <c r="P50" s="91"/>
      <c r="Q50" s="16" t="s">
        <v>10</v>
      </c>
      <c r="R50" s="41">
        <f t="shared" si="39"/>
        <v>3.9371455257893647E-3</v>
      </c>
      <c r="S50" s="41">
        <f t="shared" si="36"/>
        <v>2.0183125758063887E-3</v>
      </c>
      <c r="T50" s="41">
        <f t="shared" si="36"/>
        <v>4.4797049076337921E-2</v>
      </c>
      <c r="U50" s="41">
        <f t="shared" si="36"/>
        <v>3.6134829440308477E-2</v>
      </c>
      <c r="V50" s="27">
        <f t="shared" si="36"/>
        <v>0.42823564767063671</v>
      </c>
      <c r="W50" s="41">
        <f t="shared" si="36"/>
        <v>3.0486967336551644E-2</v>
      </c>
      <c r="X50" s="41">
        <f t="shared" si="36"/>
        <v>4.4212242070974343E-3</v>
      </c>
      <c r="Y50" s="41">
        <f t="shared" si="36"/>
        <v>1.7386041718175469E-3</v>
      </c>
      <c r="Z50" s="7">
        <f t="shared" si="40"/>
        <v>0.55176978000434551</v>
      </c>
      <c r="AB50" s="42" t="s">
        <v>45</v>
      </c>
      <c r="AC50" s="44">
        <f>(1/(K54*K54))*N47</f>
        <v>0.30104705582171171</v>
      </c>
      <c r="AE50" s="7">
        <f t="shared" si="41"/>
        <v>1558821</v>
      </c>
      <c r="AF50" s="7">
        <f t="shared" si="42"/>
        <v>1352506</v>
      </c>
      <c r="AG50" s="7">
        <f t="shared" si="43"/>
        <v>1804727</v>
      </c>
      <c r="AH50" s="7">
        <f t="shared" si="44"/>
        <v>1623201</v>
      </c>
      <c r="AI50" s="7">
        <f t="shared" si="45"/>
        <v>2389847</v>
      </c>
      <c r="AJ50" s="7">
        <f t="shared" si="46"/>
        <v>1527805</v>
      </c>
      <c r="AK50" s="7">
        <f t="shared" si="47"/>
        <v>1346814</v>
      </c>
      <c r="AL50" s="7">
        <f t="shared" si="48"/>
        <v>1403805</v>
      </c>
      <c r="AM50" s="7">
        <f t="shared" si="49"/>
        <v>13007526</v>
      </c>
      <c r="AO50" s="48">
        <f t="shared" si="50"/>
        <v>2.298464080607782E+16</v>
      </c>
      <c r="AP50" s="48">
        <f t="shared" si="37"/>
        <v>8870142255694564</v>
      </c>
      <c r="AQ50" s="48">
        <f t="shared" si="37"/>
        <v>3.5053888097993363E+17</v>
      </c>
      <c r="AR50" s="48">
        <f t="shared" si="37"/>
        <v>2.2873591996041642E+17</v>
      </c>
      <c r="AS50" s="48">
        <f t="shared" si="37"/>
        <v>5.8760674221324657E+18</v>
      </c>
      <c r="AT50" s="48">
        <f t="shared" si="37"/>
        <v>1.7096760870474112E+17</v>
      </c>
      <c r="AU50" s="48">
        <f t="shared" si="37"/>
        <v>1.9267330251230712E+16</v>
      </c>
      <c r="AV50" s="48">
        <f t="shared" si="37"/>
        <v>8231482232710425</v>
      </c>
    </row>
    <row r="51" spans="1:48" x14ac:dyDescent="0.35">
      <c r="A51" s="91"/>
      <c r="B51" s="15" t="s">
        <v>13</v>
      </c>
      <c r="C51" s="7">
        <v>588</v>
      </c>
      <c r="D51" s="7">
        <v>206</v>
      </c>
      <c r="E51" s="7">
        <v>10411</v>
      </c>
      <c r="F51" s="7">
        <v>5716</v>
      </c>
      <c r="G51" s="7">
        <v>13876</v>
      </c>
      <c r="H51" s="27">
        <v>117868</v>
      </c>
      <c r="I51" s="7">
        <v>1111</v>
      </c>
      <c r="J51" s="7">
        <v>1079</v>
      </c>
      <c r="K51" s="33">
        <f t="shared" si="38"/>
        <v>150855</v>
      </c>
      <c r="L51" s="8">
        <f>H51/K51</f>
        <v>0.78133306817805181</v>
      </c>
      <c r="N51">
        <f>N50*-1</f>
        <v>9.6736757285299957E-2</v>
      </c>
      <c r="P51" s="91"/>
      <c r="Q51" s="15" t="s">
        <v>13</v>
      </c>
      <c r="R51" s="41">
        <f t="shared" si="39"/>
        <v>2.4474485349023641E-4</v>
      </c>
      <c r="S51" s="41">
        <f t="shared" si="36"/>
        <v>8.574394527038895E-5</v>
      </c>
      <c r="T51" s="41">
        <f t="shared" si="36"/>
        <v>4.3333990981068906E-3</v>
      </c>
      <c r="U51" s="41">
        <f t="shared" si="36"/>
        <v>2.3791863648812781E-3</v>
      </c>
      <c r="V51" s="41">
        <f t="shared" si="36"/>
        <v>5.7756455561743551E-3</v>
      </c>
      <c r="W51" s="27">
        <f t="shared" si="36"/>
        <v>4.9060521073447598E-2</v>
      </c>
      <c r="X51" s="41">
        <f t="shared" si="36"/>
        <v>4.6243457861845692E-4</v>
      </c>
      <c r="Y51" s="41">
        <f t="shared" si="36"/>
        <v>4.4911513080946448E-4</v>
      </c>
      <c r="Z51" s="7">
        <f t="shared" si="40"/>
        <v>6.279079060079866E-2</v>
      </c>
      <c r="AB51" s="42" t="s">
        <v>46</v>
      </c>
      <c r="AC51">
        <f>(1/(K54*K54))*((C46*(C54+K46))+(D47*(D54+K47))+(E48*(E54+K48))+(F49*(F54+K49))+(G50*(G54+K50))+(H51*(H54+K51))+(I52*(I54+K52))+(J53*(J54+K53)))</f>
        <v>0.51436047692442355</v>
      </c>
      <c r="AE51" s="7">
        <f t="shared" si="41"/>
        <v>384048</v>
      </c>
      <c r="AF51" s="7">
        <f t="shared" si="42"/>
        <v>177733</v>
      </c>
      <c r="AG51" s="7">
        <f t="shared" si="43"/>
        <v>629954</v>
      </c>
      <c r="AH51" s="7">
        <f t="shared" si="44"/>
        <v>448428</v>
      </c>
      <c r="AI51" s="7">
        <f t="shared" si="45"/>
        <v>1215074</v>
      </c>
      <c r="AJ51" s="7">
        <f t="shared" si="46"/>
        <v>353032</v>
      </c>
      <c r="AK51" s="7">
        <f t="shared" si="47"/>
        <v>172041</v>
      </c>
      <c r="AL51" s="7">
        <f t="shared" si="48"/>
        <v>229032</v>
      </c>
      <c r="AM51" s="7">
        <f t="shared" si="49"/>
        <v>3609342</v>
      </c>
      <c r="AO51" s="48">
        <f t="shared" si="50"/>
        <v>86725805386752</v>
      </c>
      <c r="AP51" s="48">
        <f t="shared" si="37"/>
        <v>6507337973534</v>
      </c>
      <c r="AQ51" s="48">
        <f t="shared" si="37"/>
        <v>4131522500469676</v>
      </c>
      <c r="AR51" s="48">
        <f t="shared" si="37"/>
        <v>1149417128487744</v>
      </c>
      <c r="AS51" s="48">
        <f t="shared" si="37"/>
        <v>2.0486593358304976E+16</v>
      </c>
      <c r="AT51" s="48">
        <f t="shared" si="37"/>
        <v>1.4690076606552832E+16</v>
      </c>
      <c r="AU51" s="48">
        <f t="shared" si="37"/>
        <v>32883495411591</v>
      </c>
      <c r="AV51" s="48">
        <f t="shared" si="37"/>
        <v>56599653928896</v>
      </c>
    </row>
    <row r="52" spans="1:48" x14ac:dyDescent="0.35">
      <c r="A52" s="91"/>
      <c r="B52" s="16" t="s">
        <v>1</v>
      </c>
      <c r="C52" s="7">
        <v>1186</v>
      </c>
      <c r="D52" s="7">
        <v>40</v>
      </c>
      <c r="E52" s="7">
        <v>1782</v>
      </c>
      <c r="F52" s="7">
        <v>1238</v>
      </c>
      <c r="G52" s="15">
        <v>2825</v>
      </c>
      <c r="H52" s="7">
        <v>1104</v>
      </c>
      <c r="I52" s="27">
        <v>2459</v>
      </c>
      <c r="J52" s="7">
        <v>1131</v>
      </c>
      <c r="K52" s="33">
        <f t="shared" si="38"/>
        <v>11765</v>
      </c>
      <c r="L52" s="8">
        <f>I52/K52</f>
        <v>0.20900977475563112</v>
      </c>
      <c r="M52" s="43" t="s">
        <v>57</v>
      </c>
      <c r="N52">
        <f>SQRT(N51)</f>
        <v>0.31102533222440254</v>
      </c>
      <c r="P52" s="91"/>
      <c r="Q52" s="16" t="s">
        <v>1</v>
      </c>
      <c r="R52" s="41">
        <f t="shared" si="39"/>
        <v>4.9365203442078298E-4</v>
      </c>
      <c r="S52" s="41">
        <f t="shared" si="36"/>
        <v>1.6649309761240573E-5</v>
      </c>
      <c r="T52" s="41">
        <f t="shared" si="36"/>
        <v>7.4172674986326757E-4</v>
      </c>
      <c r="U52" s="41">
        <f t="shared" si="36"/>
        <v>5.1529613711039578E-4</v>
      </c>
      <c r="V52" s="41">
        <f t="shared" si="36"/>
        <v>1.1758575018876154E-3</v>
      </c>
      <c r="W52" s="41">
        <f t="shared" si="36"/>
        <v>4.5952094941023982E-4</v>
      </c>
      <c r="X52" s="27">
        <f t="shared" si="36"/>
        <v>1.0235163175722642E-3</v>
      </c>
      <c r="Y52" s="41">
        <f t="shared" si="36"/>
        <v>4.7075923349907723E-4</v>
      </c>
      <c r="Z52" s="7">
        <f t="shared" si="40"/>
        <v>4.8969782335248832E-3</v>
      </c>
      <c r="AB52" s="42" t="s">
        <v>47</v>
      </c>
      <c r="AC52" s="45">
        <f>(1/(K54*K54*K54))*AO46</f>
        <v>2.3907328633745038E-3</v>
      </c>
      <c r="AE52" s="7">
        <f t="shared" si="41"/>
        <v>244958</v>
      </c>
      <c r="AF52" s="7">
        <f t="shared" si="42"/>
        <v>38643</v>
      </c>
      <c r="AG52" s="7">
        <f t="shared" si="43"/>
        <v>490864</v>
      </c>
      <c r="AH52" s="7">
        <f t="shared" si="44"/>
        <v>309338</v>
      </c>
      <c r="AI52" s="7">
        <f t="shared" si="45"/>
        <v>1075984</v>
      </c>
      <c r="AJ52" s="7">
        <f t="shared" si="46"/>
        <v>213942</v>
      </c>
      <c r="AK52" s="7">
        <f t="shared" si="47"/>
        <v>32951</v>
      </c>
      <c r="AL52" s="7">
        <f t="shared" si="48"/>
        <v>89942</v>
      </c>
      <c r="AM52" s="7">
        <f t="shared" si="49"/>
        <v>2496622</v>
      </c>
      <c r="AO52" s="48">
        <f t="shared" si="50"/>
        <v>71165244212104</v>
      </c>
      <c r="AP52" s="48">
        <f t="shared" si="37"/>
        <v>59731257960</v>
      </c>
      <c r="AQ52" s="48">
        <f t="shared" si="37"/>
        <v>429368385295872</v>
      </c>
      <c r="AR52" s="48">
        <f t="shared" si="37"/>
        <v>118464217826072</v>
      </c>
      <c r="AS52" s="48">
        <f t="shared" si="37"/>
        <v>3270619930323200</v>
      </c>
      <c r="AT52" s="48">
        <f t="shared" si="37"/>
        <v>50531382017856</v>
      </c>
      <c r="AU52" s="48">
        <f t="shared" si="37"/>
        <v>2669904498059</v>
      </c>
      <c r="AV52" s="48">
        <f t="shared" si="37"/>
        <v>9149296164684</v>
      </c>
    </row>
    <row r="53" spans="1:48" x14ac:dyDescent="0.35">
      <c r="A53" s="91"/>
      <c r="B53" s="16" t="s">
        <v>2</v>
      </c>
      <c r="C53" s="7">
        <v>3042</v>
      </c>
      <c r="D53" s="21">
        <v>0</v>
      </c>
      <c r="E53" s="19">
        <v>72</v>
      </c>
      <c r="F53" s="7">
        <v>148</v>
      </c>
      <c r="G53" s="7">
        <v>289</v>
      </c>
      <c r="H53" s="7">
        <v>723</v>
      </c>
      <c r="I53" s="7">
        <v>1153</v>
      </c>
      <c r="J53" s="27">
        <v>68482</v>
      </c>
      <c r="K53" s="33">
        <f t="shared" si="38"/>
        <v>73909</v>
      </c>
      <c r="L53" s="8">
        <f>J53/K53</f>
        <v>0.9265718654020485</v>
      </c>
      <c r="P53" s="91"/>
      <c r="Q53" s="16" t="s">
        <v>2</v>
      </c>
      <c r="R53" s="41">
        <f t="shared" si="39"/>
        <v>1.2661800073423457E-3</v>
      </c>
      <c r="S53" s="41">
        <f t="shared" si="36"/>
        <v>0</v>
      </c>
      <c r="T53" s="41">
        <f t="shared" si="36"/>
        <v>2.9968757570233032E-5</v>
      </c>
      <c r="U53" s="41">
        <f t="shared" si="36"/>
        <v>6.1602446116590118E-5</v>
      </c>
      <c r="V53" s="41">
        <f t="shared" si="36"/>
        <v>1.2029126302496314E-4</v>
      </c>
      <c r="W53" s="41">
        <f t="shared" si="36"/>
        <v>3.0093627393442334E-4</v>
      </c>
      <c r="X53" s="41">
        <f t="shared" si="36"/>
        <v>4.7991635386775952E-4</v>
      </c>
      <c r="Y53" s="27">
        <f t="shared" si="36"/>
        <v>2.8504450776731922E-2</v>
      </c>
      <c r="Z53" s="7">
        <f>SUM(R53:Y53)</f>
        <v>3.0763345878588238E-2</v>
      </c>
      <c r="AB53" s="42" t="s">
        <v>56</v>
      </c>
      <c r="AC53">
        <f>AC48/N52</f>
        <v>0.64139983066221573</v>
      </c>
      <c r="AE53" s="7">
        <f t="shared" si="41"/>
        <v>307102</v>
      </c>
      <c r="AF53" s="7">
        <f t="shared" si="42"/>
        <v>100787</v>
      </c>
      <c r="AG53" s="7">
        <f t="shared" si="43"/>
        <v>553008</v>
      </c>
      <c r="AH53" s="7">
        <f t="shared" si="44"/>
        <v>371482</v>
      </c>
      <c r="AI53" s="7">
        <f t="shared" si="45"/>
        <v>1138128</v>
      </c>
      <c r="AJ53" s="7">
        <f t="shared" si="46"/>
        <v>276086</v>
      </c>
      <c r="AK53" s="7">
        <f t="shared" si="47"/>
        <v>95095</v>
      </c>
      <c r="AL53" s="7">
        <f t="shared" si="48"/>
        <v>152086</v>
      </c>
      <c r="AM53" s="7">
        <f t="shared" si="49"/>
        <v>2993774</v>
      </c>
      <c r="AO53" s="48">
        <f t="shared" si="50"/>
        <v>286896004024968</v>
      </c>
      <c r="AP53" s="48">
        <f t="shared" si="37"/>
        <v>0</v>
      </c>
      <c r="AQ53" s="48">
        <f t="shared" si="37"/>
        <v>22018885060608</v>
      </c>
      <c r="AR53" s="48">
        <f t="shared" si="37"/>
        <v>20423833695952</v>
      </c>
      <c r="AS53" s="48">
        <f t="shared" si="37"/>
        <v>374351914526976</v>
      </c>
      <c r="AT53" s="48">
        <f t="shared" si="37"/>
        <v>55109575603308</v>
      </c>
      <c r="AU53" s="48">
        <f t="shared" si="37"/>
        <v>10426647055825</v>
      </c>
      <c r="AV53" s="48">
        <f t="shared" si="37"/>
        <v>1583999027900872</v>
      </c>
    </row>
    <row r="54" spans="1:48" x14ac:dyDescent="0.35">
      <c r="A54" s="85"/>
      <c r="B54" s="4" t="s">
        <v>25</v>
      </c>
      <c r="C54" s="7">
        <f>SUM(C46:C53)</f>
        <v>229730</v>
      </c>
      <c r="D54" s="7">
        <f t="shared" ref="D54:H54" si="51">SUM(D46:D53)</f>
        <v>26849</v>
      </c>
      <c r="E54" s="7">
        <f t="shared" si="51"/>
        <v>472332</v>
      </c>
      <c r="F54" s="7">
        <f t="shared" si="51"/>
        <v>288759</v>
      </c>
      <c r="G54" s="7">
        <f t="shared" si="51"/>
        <v>1059043</v>
      </c>
      <c r="H54" s="7">
        <f t="shared" si="51"/>
        <v>221488</v>
      </c>
      <c r="I54" s="7">
        <f>SUM(I46:I53)</f>
        <v>20589</v>
      </c>
      <c r="J54" s="7">
        <f t="shared" ref="J54" si="52">SUM(J46:J53)</f>
        <v>81870</v>
      </c>
      <c r="K54" s="10">
        <f>SUM(K46:K53)</f>
        <v>2400660</v>
      </c>
      <c r="L54" s="35"/>
      <c r="P54" s="85"/>
      <c r="Q54" s="4" t="s">
        <v>25</v>
      </c>
      <c r="R54" s="7">
        <f>SUM(R46:R53)</f>
        <v>9.562114828624492E-2</v>
      </c>
      <c r="S54" s="7">
        <f t="shared" ref="S54:Z54" si="53">SUM(S46:S53)</f>
        <v>1.1175432944488702E-2</v>
      </c>
      <c r="T54" s="7">
        <f t="shared" si="53"/>
        <v>0.19660004445365706</v>
      </c>
      <c r="U54" s="7">
        <f t="shared" si="53"/>
        <v>0.12019095093365167</v>
      </c>
      <c r="V54" s="7">
        <f t="shared" si="53"/>
        <v>0.44080837393683753</v>
      </c>
      <c r="W54" s="7">
        <f t="shared" si="53"/>
        <v>9.219055800994129E-2</v>
      </c>
      <c r="X54" s="7">
        <f t="shared" si="53"/>
        <v>8.5698159668545562E-3</v>
      </c>
      <c r="Y54" s="7">
        <f t="shared" si="53"/>
        <v>3.4076974753819142E-2</v>
      </c>
      <c r="Z54" s="9">
        <f t="shared" si="53"/>
        <v>0.99923329928549487</v>
      </c>
    </row>
    <row r="55" spans="1:48" x14ac:dyDescent="0.35">
      <c r="A55" s="92" t="s">
        <v>35</v>
      </c>
      <c r="B55" s="93"/>
      <c r="C55" s="8">
        <f>C46/C54</f>
        <v>0.7657423932442432</v>
      </c>
      <c r="D55" s="8">
        <f>D47/D54</f>
        <v>0.72818354501098737</v>
      </c>
      <c r="E55" s="8">
        <f>E48/E54</f>
        <v>0.72554262679640591</v>
      </c>
      <c r="F55" s="8">
        <f>F49/F54</f>
        <v>0.58105894534888958</v>
      </c>
      <c r="G55" s="8">
        <f>G50/G54</f>
        <v>0.97147802308310427</v>
      </c>
      <c r="H55" s="8">
        <f>H51/H54</f>
        <v>0.53216427075055983</v>
      </c>
      <c r="I55" s="8">
        <f>I52/I54</f>
        <v>0.11943270678517655</v>
      </c>
      <c r="J55" s="8">
        <f>J53/J54</f>
        <v>0.83647245633321121</v>
      </c>
      <c r="K55" s="34"/>
      <c r="L55" s="35"/>
    </row>
    <row r="56" spans="1:48" ht="18.5" x14ac:dyDescent="0.45">
      <c r="A56" s="25"/>
      <c r="B56" s="26"/>
      <c r="C56" s="17"/>
      <c r="D56" s="17"/>
      <c r="E56" s="17"/>
      <c r="F56" s="17"/>
      <c r="G56" s="17"/>
      <c r="H56" s="17"/>
      <c r="I56" s="17"/>
      <c r="J56" s="17"/>
      <c r="K56" s="17"/>
      <c r="L56" s="36" t="s">
        <v>37</v>
      </c>
      <c r="M56" s="39">
        <f>(C46+D47+E48+F49+G50+H51+I52+J53)/K54</f>
        <v>0.8012771487840844</v>
      </c>
    </row>
    <row r="57" spans="1:48" ht="21" x14ac:dyDescent="0.5">
      <c r="B57" s="23" t="s">
        <v>39</v>
      </c>
      <c r="L57" s="3"/>
    </row>
  </sheetData>
  <mergeCells count="31">
    <mergeCell ref="AE45:AM45"/>
    <mergeCell ref="AO45:AV45"/>
    <mergeCell ref="A46:A54"/>
    <mergeCell ref="P46:P54"/>
    <mergeCell ref="A55:B55"/>
    <mergeCell ref="A44:A45"/>
    <mergeCell ref="B44:K44"/>
    <mergeCell ref="L44:L45"/>
    <mergeCell ref="P44:P45"/>
    <mergeCell ref="Q44:Z44"/>
    <mergeCell ref="AE30:AM30"/>
    <mergeCell ref="AO30:AV30"/>
    <mergeCell ref="A31:A39"/>
    <mergeCell ref="P31:P39"/>
    <mergeCell ref="A40:B40"/>
    <mergeCell ref="A29:A30"/>
    <mergeCell ref="B29:K29"/>
    <mergeCell ref="L29:L30"/>
    <mergeCell ref="P29:P30"/>
    <mergeCell ref="Q29:Z29"/>
    <mergeCell ref="AE15:AM15"/>
    <mergeCell ref="AO15:AV15"/>
    <mergeCell ref="A16:A24"/>
    <mergeCell ref="P16:P24"/>
    <mergeCell ref="A25:B25"/>
    <mergeCell ref="Q14:Z14"/>
    <mergeCell ref="A1:K1"/>
    <mergeCell ref="A14:A15"/>
    <mergeCell ref="B14:K14"/>
    <mergeCell ref="L14:L15"/>
    <mergeCell ref="P14:P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9" sqref="C9"/>
    </sheetView>
  </sheetViews>
  <sheetFormatPr defaultRowHeight="14.5" x14ac:dyDescent="0.35"/>
  <sheetData>
    <row r="1" spans="1:9" x14ac:dyDescent="0.35">
      <c r="A1">
        <v>0.77109992780123704</v>
      </c>
      <c r="B1">
        <v>0.71812811089919526</v>
      </c>
      <c r="C1">
        <v>0.72336729502315567</v>
      </c>
      <c r="D1">
        <v>0.5846256084712983</v>
      </c>
      <c r="E1">
        <v>0.9706146741301882</v>
      </c>
      <c r="F1">
        <v>0.55673885961182901</v>
      </c>
      <c r="G1">
        <v>0.11145738497093634</v>
      </c>
      <c r="H1">
        <v>0.86485026514049734</v>
      </c>
      <c r="I1">
        <v>0.77109992780123704</v>
      </c>
    </row>
    <row r="2" spans="1:9" x14ac:dyDescent="0.35">
      <c r="I2">
        <v>0.71812811089919526</v>
      </c>
    </row>
    <row r="3" spans="1:9" x14ac:dyDescent="0.35">
      <c r="I3">
        <v>0.72336729502315567</v>
      </c>
    </row>
    <row r="4" spans="1:9" x14ac:dyDescent="0.35">
      <c r="I4">
        <v>0.5846256084712983</v>
      </c>
    </row>
    <row r="5" spans="1:9" x14ac:dyDescent="0.35">
      <c r="I5">
        <v>0.9706146741301882</v>
      </c>
    </row>
    <row r="6" spans="1:9" x14ac:dyDescent="0.35">
      <c r="I6">
        <v>0.55673885961182901</v>
      </c>
    </row>
    <row r="7" spans="1:9" x14ac:dyDescent="0.35">
      <c r="I7">
        <v>0.11145738497093634</v>
      </c>
    </row>
    <row r="8" spans="1:9" x14ac:dyDescent="0.35">
      <c r="I8">
        <v>0.86485026514049734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zoomScale="72" zoomScaleNormal="72" workbookViewId="0">
      <selection activeCell="A2" sqref="A2"/>
    </sheetView>
  </sheetViews>
  <sheetFormatPr defaultRowHeight="14.5" x14ac:dyDescent="0.35"/>
  <cols>
    <col min="1" max="1" width="20.36328125" customWidth="1"/>
    <col min="2" max="2" width="21.90625" customWidth="1"/>
    <col min="3" max="3" width="14.54296875" customWidth="1"/>
    <col min="4" max="4" width="15.54296875" customWidth="1"/>
    <col min="5" max="5" width="11.81640625" customWidth="1"/>
    <col min="6" max="6" width="16.1796875" customWidth="1"/>
    <col min="8" max="8" width="12.6328125" customWidth="1"/>
    <col min="11" max="11" width="13" customWidth="1"/>
    <col min="12" max="12" width="15.1796875" customWidth="1"/>
    <col min="13" max="13" width="20.90625" customWidth="1"/>
    <col min="14" max="14" width="20.54296875" bestFit="1" customWidth="1"/>
    <col min="17" max="17" width="17.453125" customWidth="1"/>
    <col min="26" max="26" width="13" customWidth="1"/>
    <col min="29" max="29" width="13.6328125" bestFit="1" customWidth="1"/>
    <col min="31" max="31" width="15.36328125" customWidth="1"/>
    <col min="39" max="39" width="14.1796875" customWidth="1"/>
    <col min="41" max="42" width="26.36328125" customWidth="1"/>
    <col min="43" max="44" width="27.6328125" customWidth="1"/>
    <col min="45" max="45" width="29.6328125" customWidth="1"/>
    <col min="46" max="46" width="28.81640625" customWidth="1"/>
    <col min="47" max="48" width="26.36328125" customWidth="1"/>
  </cols>
  <sheetData>
    <row r="1" spans="1:48" ht="21" x14ac:dyDescent="0.5">
      <c r="A1" s="83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3" spans="1:48" x14ac:dyDescent="0.35">
      <c r="A3" s="4" t="s">
        <v>4</v>
      </c>
      <c r="B3" s="6" t="s">
        <v>15</v>
      </c>
      <c r="C3" s="6" t="s">
        <v>16</v>
      </c>
      <c r="D3" s="6" t="s">
        <v>17</v>
      </c>
    </row>
    <row r="4" spans="1:48" x14ac:dyDescent="0.35">
      <c r="A4" s="4" t="s">
        <v>8</v>
      </c>
      <c r="B4" s="7">
        <v>1036856</v>
      </c>
      <c r="C4" s="7">
        <v>942897</v>
      </c>
      <c r="D4" s="7">
        <v>822896</v>
      </c>
    </row>
    <row r="5" spans="1:48" x14ac:dyDescent="0.35">
      <c r="A5" s="9" t="s">
        <v>0</v>
      </c>
      <c r="B5" s="7">
        <v>2712</v>
      </c>
      <c r="C5" s="7">
        <v>2849</v>
      </c>
      <c r="D5" s="7">
        <v>2829</v>
      </c>
    </row>
    <row r="6" spans="1:48" x14ac:dyDescent="0.35">
      <c r="A6" s="9" t="s">
        <v>11</v>
      </c>
      <c r="B6" s="7">
        <v>438966</v>
      </c>
      <c r="C6" s="7">
        <v>458565</v>
      </c>
      <c r="D6" s="7">
        <v>2340108</v>
      </c>
    </row>
    <row r="7" spans="1:48" x14ac:dyDescent="0.35">
      <c r="A7" s="9" t="s">
        <v>3</v>
      </c>
      <c r="B7" s="7">
        <v>1914634</v>
      </c>
      <c r="C7" s="7">
        <v>2000146</v>
      </c>
      <c r="D7" s="7">
        <v>308178</v>
      </c>
    </row>
    <row r="8" spans="1:48" x14ac:dyDescent="0.35">
      <c r="A8" s="9" t="s">
        <v>10</v>
      </c>
      <c r="B8" s="7">
        <v>5183275</v>
      </c>
      <c r="C8" s="7">
        <v>5159579</v>
      </c>
      <c r="D8" s="7">
        <v>4984303</v>
      </c>
    </row>
    <row r="9" spans="1:48" x14ac:dyDescent="0.35">
      <c r="A9" s="4" t="s">
        <v>13</v>
      </c>
      <c r="B9" s="7">
        <v>565435</v>
      </c>
      <c r="C9" s="7">
        <v>577761</v>
      </c>
      <c r="D9" s="7">
        <v>718819</v>
      </c>
    </row>
    <row r="10" spans="1:48" x14ac:dyDescent="0.35">
      <c r="A10" s="9" t="s">
        <v>1</v>
      </c>
      <c r="B10" s="7">
        <v>21085</v>
      </c>
      <c r="C10" s="7">
        <v>21085</v>
      </c>
      <c r="D10" s="7">
        <v>4835</v>
      </c>
    </row>
    <row r="11" spans="1:48" x14ac:dyDescent="0.35">
      <c r="A11" s="9" t="s">
        <v>2</v>
      </c>
      <c r="B11" s="7">
        <v>449684</v>
      </c>
      <c r="C11" s="7">
        <v>449765</v>
      </c>
      <c r="D11" s="7">
        <v>425028</v>
      </c>
    </row>
    <row r="12" spans="1:48" x14ac:dyDescent="0.35">
      <c r="B12" s="14">
        <f>SUM(B4:B11)</f>
        <v>9612647</v>
      </c>
      <c r="C12" s="14">
        <f t="shared" ref="C12:D12" si="0">SUM(C4:C11)</f>
        <v>9612647</v>
      </c>
      <c r="D12" s="14">
        <f t="shared" si="0"/>
        <v>9606996</v>
      </c>
    </row>
    <row r="14" spans="1:48" x14ac:dyDescent="0.35">
      <c r="A14" s="84" t="s">
        <v>27</v>
      </c>
      <c r="B14" s="80">
        <v>2011</v>
      </c>
      <c r="C14" s="81"/>
      <c r="D14" s="81"/>
      <c r="E14" s="81"/>
      <c r="F14" s="81"/>
      <c r="G14" s="81"/>
      <c r="H14" s="81"/>
      <c r="I14" s="81"/>
      <c r="J14" s="81"/>
      <c r="K14" s="82"/>
      <c r="L14" s="86" t="s">
        <v>36</v>
      </c>
      <c r="P14" s="87" t="s">
        <v>27</v>
      </c>
      <c r="Q14" s="80">
        <v>2011</v>
      </c>
      <c r="R14" s="81"/>
      <c r="S14" s="81"/>
      <c r="T14" s="81"/>
      <c r="U14" s="81"/>
      <c r="V14" s="81"/>
      <c r="W14" s="81"/>
      <c r="X14" s="81"/>
      <c r="Y14" s="81"/>
      <c r="Z14" s="82"/>
    </row>
    <row r="15" spans="1:48" x14ac:dyDescent="0.35">
      <c r="A15" s="85"/>
      <c r="B15" s="7"/>
      <c r="C15" s="7" t="s">
        <v>8</v>
      </c>
      <c r="D15" s="7" t="s">
        <v>0</v>
      </c>
      <c r="E15" s="7" t="s">
        <v>11</v>
      </c>
      <c r="F15" s="7" t="s">
        <v>3</v>
      </c>
      <c r="G15" s="7" t="s">
        <v>10</v>
      </c>
      <c r="H15" s="7" t="s">
        <v>19</v>
      </c>
      <c r="I15" s="7" t="s">
        <v>20</v>
      </c>
      <c r="J15" s="7" t="s">
        <v>2</v>
      </c>
      <c r="K15" s="20" t="s">
        <v>28</v>
      </c>
      <c r="L15" s="86"/>
      <c r="P15" s="88"/>
      <c r="Q15" s="7"/>
      <c r="R15" s="7" t="s">
        <v>8</v>
      </c>
      <c r="S15" s="7" t="s">
        <v>0</v>
      </c>
      <c r="T15" s="7" t="s">
        <v>11</v>
      </c>
      <c r="U15" s="7" t="s">
        <v>3</v>
      </c>
      <c r="V15" s="7" t="s">
        <v>10</v>
      </c>
      <c r="W15" s="7" t="s">
        <v>19</v>
      </c>
      <c r="X15" s="7" t="s">
        <v>20</v>
      </c>
      <c r="Y15" s="7" t="s">
        <v>2</v>
      </c>
      <c r="Z15" s="20" t="s">
        <v>28</v>
      </c>
      <c r="AE15" s="89" t="s">
        <v>53</v>
      </c>
      <c r="AF15" s="89"/>
      <c r="AG15" s="89"/>
      <c r="AH15" s="89"/>
      <c r="AI15" s="89"/>
      <c r="AJ15" s="89"/>
      <c r="AK15" s="89"/>
      <c r="AL15" s="89"/>
      <c r="AM15" s="89"/>
      <c r="AO15" s="90" t="s">
        <v>54</v>
      </c>
      <c r="AP15" s="90"/>
      <c r="AQ15" s="90"/>
      <c r="AR15" s="90"/>
      <c r="AS15" s="90"/>
      <c r="AT15" s="90"/>
      <c r="AU15" s="90"/>
      <c r="AV15" s="90"/>
    </row>
    <row r="16" spans="1:48" x14ac:dyDescent="0.35">
      <c r="A16" s="84">
        <v>2006</v>
      </c>
      <c r="B16" s="15" t="s">
        <v>8</v>
      </c>
      <c r="C16" s="27">
        <v>937709</v>
      </c>
      <c r="D16" s="7">
        <v>2849</v>
      </c>
      <c r="E16" s="7">
        <v>17921</v>
      </c>
      <c r="F16" s="7">
        <v>78199</v>
      </c>
      <c r="G16" s="7">
        <v>178</v>
      </c>
      <c r="H16" s="7">
        <v>0</v>
      </c>
      <c r="I16" s="7">
        <v>0</v>
      </c>
      <c r="J16" s="7">
        <v>0</v>
      </c>
      <c r="K16" s="7">
        <f>SUM(C16:J16)</f>
        <v>1036856</v>
      </c>
      <c r="L16" s="8">
        <f>C16/K16</f>
        <v>0.90437727128935941</v>
      </c>
      <c r="M16" s="43" t="s">
        <v>49</v>
      </c>
      <c r="N16">
        <f>C16+D17+E18+F19+G20+H21+I22+J23</f>
        <v>9416518</v>
      </c>
      <c r="P16" s="84">
        <v>2006</v>
      </c>
      <c r="Q16" s="15" t="s">
        <v>8</v>
      </c>
      <c r="R16" s="27">
        <f>C16/$K$24</f>
        <v>9.75495095159533E-2</v>
      </c>
      <c r="S16" s="41">
        <f t="shared" ref="S16:Y23" si="1">D16/$K$24</f>
        <v>2.963803830516194E-4</v>
      </c>
      <c r="T16" s="41">
        <f t="shared" si="1"/>
        <v>1.8643147927932858E-3</v>
      </c>
      <c r="U16" s="41">
        <f t="shared" si="1"/>
        <v>8.1350121355751436E-3</v>
      </c>
      <c r="V16" s="41">
        <f t="shared" si="1"/>
        <v>1.8517272089571166E-5</v>
      </c>
      <c r="W16" s="41">
        <f t="shared" si="1"/>
        <v>0</v>
      </c>
      <c r="X16" s="41">
        <f t="shared" si="1"/>
        <v>0</v>
      </c>
      <c r="Y16" s="41">
        <f t="shared" si="1"/>
        <v>0</v>
      </c>
      <c r="Z16" s="7">
        <f>SUM(R16:Y16)</f>
        <v>0.10786373409946291</v>
      </c>
      <c r="AB16" t="s">
        <v>42</v>
      </c>
      <c r="AC16">
        <f>R16+S17+T18+U19+V20+W21+X22+Y23</f>
        <v>0.97959677495699149</v>
      </c>
      <c r="AE16" s="7">
        <f>$C$24+K16</f>
        <v>1979753</v>
      </c>
      <c r="AF16" s="7">
        <f>$D$24+K16</f>
        <v>1039705</v>
      </c>
      <c r="AG16" s="7">
        <f>$E$24+K16</f>
        <v>1495421</v>
      </c>
      <c r="AH16" s="7">
        <f>$F$24+K16</f>
        <v>3037002</v>
      </c>
      <c r="AI16" s="7">
        <f>$G$24+K16</f>
        <v>6196435</v>
      </c>
      <c r="AJ16" s="7">
        <f>$H$24+K16</f>
        <v>1614617</v>
      </c>
      <c r="AK16" s="7">
        <f>$I$24+K16</f>
        <v>1057941</v>
      </c>
      <c r="AL16" s="7">
        <f>$J$24+K16</f>
        <v>1486621</v>
      </c>
      <c r="AM16" s="7">
        <f>SUM(AE16:AL16)</f>
        <v>17907495</v>
      </c>
      <c r="AO16" s="48">
        <f>C16*(AE16*AE16)</f>
        <v>3.6752772288816082E+18</v>
      </c>
      <c r="AP16" s="48">
        <f t="shared" ref="AP16:AV23" si="2">D16*(AF16*AF16)</f>
        <v>3079730501534225</v>
      </c>
      <c r="AQ16" s="48">
        <f t="shared" si="2"/>
        <v>4.007644497692596E+16</v>
      </c>
      <c r="AR16" s="48">
        <f t="shared" si="2"/>
        <v>7.212591823927648E+17</v>
      </c>
      <c r="AS16" s="48">
        <f t="shared" si="2"/>
        <v>6834453594242050</v>
      </c>
      <c r="AT16" s="48">
        <f t="shared" si="2"/>
        <v>0</v>
      </c>
      <c r="AU16" s="48">
        <f t="shared" si="2"/>
        <v>0</v>
      </c>
      <c r="AV16" s="48">
        <f t="shared" si="2"/>
        <v>0</v>
      </c>
    </row>
    <row r="17" spans="1:48" x14ac:dyDescent="0.35">
      <c r="A17" s="91"/>
      <c r="B17" s="16" t="s">
        <v>0</v>
      </c>
      <c r="C17" s="7">
        <v>0</v>
      </c>
      <c r="D17" s="27">
        <v>0</v>
      </c>
      <c r="E17" s="7">
        <v>0</v>
      </c>
      <c r="F17" s="7">
        <v>2712</v>
      </c>
      <c r="G17" s="7">
        <v>0</v>
      </c>
      <c r="H17" s="7">
        <v>0</v>
      </c>
      <c r="I17" s="7">
        <v>0</v>
      </c>
      <c r="J17" s="19">
        <v>0</v>
      </c>
      <c r="K17" s="7">
        <f t="shared" ref="K17:K23" si="3">SUM(C17:J17)</f>
        <v>2712</v>
      </c>
      <c r="L17" s="8">
        <f>D17/K17</f>
        <v>0</v>
      </c>
      <c r="M17" s="43" t="s">
        <v>51</v>
      </c>
      <c r="N17" s="24">
        <f>C24*K16+D24*K17+E24*K18+F24*K19+G24*K20+H24*K21+I24*K22+J24*K23</f>
        <v>32281397952419</v>
      </c>
      <c r="P17" s="91"/>
      <c r="Q17" s="16" t="s">
        <v>0</v>
      </c>
      <c r="R17" s="41">
        <f t="shared" ref="R17:R23" si="4">C17/$K$24</f>
        <v>0</v>
      </c>
      <c r="S17" s="27">
        <f t="shared" si="1"/>
        <v>0</v>
      </c>
      <c r="T17" s="41">
        <f t="shared" si="1"/>
        <v>0</v>
      </c>
      <c r="U17" s="41">
        <f t="shared" si="1"/>
        <v>2.8212832531975842E-4</v>
      </c>
      <c r="V17" s="41">
        <f t="shared" si="1"/>
        <v>0</v>
      </c>
      <c r="W17" s="41">
        <f t="shared" si="1"/>
        <v>0</v>
      </c>
      <c r="X17" s="41">
        <f t="shared" si="1"/>
        <v>0</v>
      </c>
      <c r="Y17" s="41">
        <f t="shared" si="1"/>
        <v>0</v>
      </c>
      <c r="Z17" s="7">
        <f t="shared" ref="Z17:Z22" si="5">SUM(R17:Y17)</f>
        <v>2.8212832531975842E-4</v>
      </c>
      <c r="AB17" t="s">
        <v>43</v>
      </c>
      <c r="AC17">
        <f>R24*Z16+S24*Z17+T24*Z18+U24*Z19+V24*Z20+W24*Z21+X24*Z22+Y24*Z23</f>
        <v>0.34935450277275226</v>
      </c>
      <c r="AE17" s="7">
        <f t="shared" ref="AE17:AE23" si="6">$C$24+K17</f>
        <v>945609</v>
      </c>
      <c r="AF17" s="7">
        <f t="shared" ref="AF17:AF23" si="7">$D$24+K17</f>
        <v>5561</v>
      </c>
      <c r="AG17" s="7">
        <f t="shared" ref="AG17:AG23" si="8">$E$24+K17</f>
        <v>461277</v>
      </c>
      <c r="AH17" s="7">
        <f t="shared" ref="AH17:AH23" si="9">$F$24+K17</f>
        <v>2002858</v>
      </c>
      <c r="AI17" s="7">
        <f t="shared" ref="AI17:AI23" si="10">$G$24+K17</f>
        <v>5162291</v>
      </c>
      <c r="AJ17" s="7">
        <f t="shared" ref="AJ17:AJ23" si="11">$H$24+K17</f>
        <v>580473</v>
      </c>
      <c r="AK17" s="7">
        <f t="shared" ref="AK17:AK23" si="12">$I$24+K17</f>
        <v>23797</v>
      </c>
      <c r="AL17" s="7">
        <f t="shared" ref="AL17:AL23" si="13">$J$24+K17</f>
        <v>452477</v>
      </c>
      <c r="AM17" s="7">
        <f t="shared" ref="AM17:AM23" si="14">SUM(AE17:AL17)</f>
        <v>9634343</v>
      </c>
      <c r="AO17" s="48">
        <f t="shared" ref="AO17:AO23" si="15">C17*(AE17*AE17)</f>
        <v>0</v>
      </c>
      <c r="AP17" s="48">
        <f t="shared" si="2"/>
        <v>0</v>
      </c>
      <c r="AQ17" s="48">
        <f t="shared" si="2"/>
        <v>0</v>
      </c>
      <c r="AR17" s="48">
        <f t="shared" si="2"/>
        <v>1.0879025736060768E+16</v>
      </c>
      <c r="AS17" s="48">
        <f t="shared" si="2"/>
        <v>0</v>
      </c>
      <c r="AT17" s="48">
        <f t="shared" si="2"/>
        <v>0</v>
      </c>
      <c r="AU17" s="48">
        <f t="shared" si="2"/>
        <v>0</v>
      </c>
      <c r="AV17" s="48">
        <f t="shared" si="2"/>
        <v>0</v>
      </c>
    </row>
    <row r="18" spans="1:48" x14ac:dyDescent="0.35">
      <c r="A18" s="91"/>
      <c r="B18" s="16" t="s">
        <v>11</v>
      </c>
      <c r="C18" s="7">
        <v>2058</v>
      </c>
      <c r="D18" s="7">
        <v>0</v>
      </c>
      <c r="E18" s="27">
        <v>426808</v>
      </c>
      <c r="F18" s="7">
        <v>10100</v>
      </c>
      <c r="G18" s="7">
        <v>0</v>
      </c>
      <c r="H18" s="7">
        <v>0</v>
      </c>
      <c r="I18" s="7">
        <v>0</v>
      </c>
      <c r="J18" s="7">
        <v>0</v>
      </c>
      <c r="K18" s="7">
        <f t="shared" si="3"/>
        <v>438966</v>
      </c>
      <c r="L18" s="8">
        <f>E18/K18</f>
        <v>0.97230309408929161</v>
      </c>
      <c r="P18" s="91"/>
      <c r="Q18" s="16" t="s">
        <v>11</v>
      </c>
      <c r="R18" s="41">
        <f t="shared" si="4"/>
        <v>2.1409295483335652E-4</v>
      </c>
      <c r="S18" s="41">
        <f t="shared" si="1"/>
        <v>0</v>
      </c>
      <c r="T18" s="27">
        <f t="shared" si="1"/>
        <v>4.4400673404526352E-2</v>
      </c>
      <c r="U18" s="41">
        <f t="shared" si="1"/>
        <v>1.0506991466554426E-3</v>
      </c>
      <c r="V18" s="41">
        <f t="shared" si="1"/>
        <v>0</v>
      </c>
      <c r="W18" s="41">
        <f t="shared" si="1"/>
        <v>0</v>
      </c>
      <c r="X18" s="41">
        <f t="shared" si="1"/>
        <v>0</v>
      </c>
      <c r="Y18" s="41">
        <f t="shared" si="1"/>
        <v>0</v>
      </c>
      <c r="Z18" s="7">
        <f t="shared" si="5"/>
        <v>4.5665465506015149E-2</v>
      </c>
      <c r="AB18" t="s">
        <v>44</v>
      </c>
      <c r="AC18">
        <f>(AC16-AC17)/1-AC17</f>
        <v>0.28088776941148696</v>
      </c>
      <c r="AE18" s="7">
        <f t="shared" si="6"/>
        <v>1381863</v>
      </c>
      <c r="AF18" s="7">
        <f t="shared" si="7"/>
        <v>441815</v>
      </c>
      <c r="AG18" s="7">
        <f t="shared" si="8"/>
        <v>897531</v>
      </c>
      <c r="AH18" s="7">
        <f t="shared" si="9"/>
        <v>2439112</v>
      </c>
      <c r="AI18" s="7">
        <f t="shared" si="10"/>
        <v>5598545</v>
      </c>
      <c r="AJ18" s="7">
        <f t="shared" si="11"/>
        <v>1016727</v>
      </c>
      <c r="AK18" s="7">
        <f t="shared" si="12"/>
        <v>460051</v>
      </c>
      <c r="AL18" s="7">
        <f t="shared" si="13"/>
        <v>888731</v>
      </c>
      <c r="AM18" s="7">
        <f t="shared" si="14"/>
        <v>13124375</v>
      </c>
      <c r="AO18" s="48">
        <f t="shared" si="15"/>
        <v>3929844331882602</v>
      </c>
      <c r="AP18" s="48">
        <f t="shared" si="2"/>
        <v>0</v>
      </c>
      <c r="AQ18" s="48">
        <f t="shared" si="2"/>
        <v>3.438202616913225E+17</v>
      </c>
      <c r="AR18" s="48">
        <f t="shared" si="2"/>
        <v>6.00876002202944E+16</v>
      </c>
      <c r="AS18" s="48">
        <f t="shared" si="2"/>
        <v>0</v>
      </c>
      <c r="AT18" s="48">
        <f t="shared" si="2"/>
        <v>0</v>
      </c>
      <c r="AU18" s="48">
        <f t="shared" si="2"/>
        <v>0</v>
      </c>
      <c r="AV18" s="48">
        <f t="shared" si="2"/>
        <v>0</v>
      </c>
    </row>
    <row r="19" spans="1:48" x14ac:dyDescent="0.35">
      <c r="A19" s="91"/>
      <c r="B19" s="16" t="s">
        <v>3</v>
      </c>
      <c r="C19" s="7">
        <v>3130</v>
      </c>
      <c r="D19" s="7">
        <v>0</v>
      </c>
      <c r="E19" s="7">
        <v>13836</v>
      </c>
      <c r="F19" s="27">
        <v>1870885</v>
      </c>
      <c r="G19" s="7">
        <v>14423</v>
      </c>
      <c r="H19" s="7">
        <v>12359</v>
      </c>
      <c r="I19" s="7">
        <v>0</v>
      </c>
      <c r="J19" s="7">
        <v>1</v>
      </c>
      <c r="K19" s="7">
        <f t="shared" si="3"/>
        <v>1914634</v>
      </c>
      <c r="L19" s="8">
        <f>F19/K19</f>
        <v>0.97715020207517467</v>
      </c>
      <c r="M19" s="43" t="s">
        <v>52</v>
      </c>
      <c r="N19">
        <f>((C16*(C24+K16))+(D17*(D24+K17))+(E18*(E24+K18))+(F19*(F24+K19))+(G20*(G24+K20))+(H21*(H24+K21))+(I22*(I24+K22))+(J23*(J24+K23)))</f>
        <v>63828746053613</v>
      </c>
      <c r="P19" s="91"/>
      <c r="Q19" s="16" t="s">
        <v>3</v>
      </c>
      <c r="R19" s="41">
        <f t="shared" si="4"/>
        <v>3.2561270584470644E-4</v>
      </c>
      <c r="S19" s="41">
        <f t="shared" si="1"/>
        <v>0</v>
      </c>
      <c r="T19" s="41">
        <f t="shared" si="1"/>
        <v>1.4393538012994755E-3</v>
      </c>
      <c r="U19" s="27">
        <f t="shared" si="1"/>
        <v>0.19462745277133342</v>
      </c>
      <c r="V19" s="41">
        <f t="shared" si="1"/>
        <v>1.5004191873476682E-3</v>
      </c>
      <c r="W19" s="41">
        <f t="shared" si="1"/>
        <v>1.2857020548034271E-3</v>
      </c>
      <c r="X19" s="41">
        <f t="shared" si="1"/>
        <v>0</v>
      </c>
      <c r="Y19" s="41">
        <f t="shared" si="1"/>
        <v>1.0402961848073689E-7</v>
      </c>
      <c r="Z19" s="7">
        <f t="shared" si="5"/>
        <v>0.1991786445502472</v>
      </c>
      <c r="AB19" s="42" t="s">
        <v>48</v>
      </c>
      <c r="AC19">
        <f>1/K24*(C16+D17+E18+F19+G20+H21+I22+J23)</f>
        <v>0.9795967749569916</v>
      </c>
      <c r="AE19" s="7">
        <f t="shared" si="6"/>
        <v>2857531</v>
      </c>
      <c r="AF19" s="7">
        <f t="shared" si="7"/>
        <v>1917483</v>
      </c>
      <c r="AG19" s="7">
        <f t="shared" si="8"/>
        <v>2373199</v>
      </c>
      <c r="AH19" s="7">
        <f t="shared" si="9"/>
        <v>3914780</v>
      </c>
      <c r="AI19" s="7">
        <f t="shared" si="10"/>
        <v>7074213</v>
      </c>
      <c r="AJ19" s="7">
        <f t="shared" si="11"/>
        <v>2492395</v>
      </c>
      <c r="AK19" s="7">
        <f t="shared" si="12"/>
        <v>1935719</v>
      </c>
      <c r="AL19" s="7">
        <f t="shared" si="13"/>
        <v>2364399</v>
      </c>
      <c r="AM19" s="7">
        <f t="shared" si="14"/>
        <v>24929719</v>
      </c>
      <c r="AO19" s="48">
        <f t="shared" si="15"/>
        <v>2.5557963091957928E+16</v>
      </c>
      <c r="AP19" s="48">
        <f t="shared" si="2"/>
        <v>0</v>
      </c>
      <c r="AQ19" s="48">
        <f t="shared" si="2"/>
        <v>7.792536885746344E+16</v>
      </c>
      <c r="AR19" s="48">
        <f t="shared" si="2"/>
        <v>2.8672252648174834E+19</v>
      </c>
      <c r="AS19" s="48">
        <f t="shared" si="2"/>
        <v>7.2179167305900902E+17</v>
      </c>
      <c r="AT19" s="48">
        <f t="shared" si="2"/>
        <v>7.6774513820432976E+16</v>
      </c>
      <c r="AU19" s="48">
        <f t="shared" si="2"/>
        <v>0</v>
      </c>
      <c r="AV19" s="48">
        <f t="shared" si="2"/>
        <v>5590382631201</v>
      </c>
    </row>
    <row r="20" spans="1:48" x14ac:dyDescent="0.35">
      <c r="A20" s="91"/>
      <c r="B20" s="16" t="s">
        <v>10</v>
      </c>
      <c r="C20" s="7">
        <v>0</v>
      </c>
      <c r="D20" s="7">
        <v>0</v>
      </c>
      <c r="E20" s="7">
        <v>0</v>
      </c>
      <c r="F20" s="7">
        <v>38250</v>
      </c>
      <c r="G20" s="27">
        <v>5144945</v>
      </c>
      <c r="H20" s="7">
        <v>0</v>
      </c>
      <c r="I20" s="7">
        <v>0</v>
      </c>
      <c r="J20" s="7">
        <v>80</v>
      </c>
      <c r="K20" s="7">
        <f t="shared" si="3"/>
        <v>5183275</v>
      </c>
      <c r="L20" s="8">
        <f>G20/K20</f>
        <v>0.99260506147175287</v>
      </c>
      <c r="M20" s="43" t="s">
        <v>55</v>
      </c>
      <c r="N20">
        <f>(1/K24)*((AC19*(1-AC19))/((1-AC20)*(1-AC20)))+((2*(1-AC19))*(2*AC19*AC20-AC21))/((1-AC20)*(1-AC20)*(1-AC20))+(((1-AC19)*(1-AC19))*(AC22-4*(AC20*AC20)))/((1-AC20)*(1-AC20)*(1-AC20)*(1-AC20))</f>
        <v>-2.0594790709866696E-3</v>
      </c>
      <c r="P20" s="91"/>
      <c r="Q20" s="16" t="s">
        <v>10</v>
      </c>
      <c r="R20" s="41">
        <f t="shared" si="4"/>
        <v>0</v>
      </c>
      <c r="S20" s="41">
        <f t="shared" si="1"/>
        <v>0</v>
      </c>
      <c r="T20" s="41">
        <f t="shared" si="1"/>
        <v>0</v>
      </c>
      <c r="U20" s="41">
        <f t="shared" si="1"/>
        <v>3.9791329068881859E-3</v>
      </c>
      <c r="V20" s="27">
        <f t="shared" si="1"/>
        <v>0.53522666545437481</v>
      </c>
      <c r="W20" s="41">
        <f t="shared" si="1"/>
        <v>0</v>
      </c>
      <c r="X20" s="41">
        <f t="shared" si="1"/>
        <v>0</v>
      </c>
      <c r="Y20" s="41">
        <f t="shared" si="1"/>
        <v>8.322369478458951E-6</v>
      </c>
      <c r="Z20" s="7">
        <f t="shared" si="5"/>
        <v>0.53921412073074149</v>
      </c>
      <c r="AB20" s="42" t="s">
        <v>45</v>
      </c>
      <c r="AC20" s="44">
        <f>(1/(K24*K24))*N17</f>
        <v>0.34935450277275237</v>
      </c>
      <c r="AE20" s="7">
        <f t="shared" si="6"/>
        <v>6126172</v>
      </c>
      <c r="AF20" s="7">
        <f t="shared" si="7"/>
        <v>5186124</v>
      </c>
      <c r="AG20" s="7">
        <f t="shared" si="8"/>
        <v>5641840</v>
      </c>
      <c r="AH20" s="7">
        <f t="shared" si="9"/>
        <v>7183421</v>
      </c>
      <c r="AI20" s="7">
        <f t="shared" si="10"/>
        <v>10342854</v>
      </c>
      <c r="AJ20" s="7">
        <f t="shared" si="11"/>
        <v>5761036</v>
      </c>
      <c r="AK20" s="7">
        <f t="shared" si="12"/>
        <v>5204360</v>
      </c>
      <c r="AL20" s="7">
        <f t="shared" si="13"/>
        <v>5633040</v>
      </c>
      <c r="AM20" s="7">
        <f t="shared" si="14"/>
        <v>51078847</v>
      </c>
      <c r="AO20" s="48">
        <f t="shared" si="15"/>
        <v>0</v>
      </c>
      <c r="AP20" s="48">
        <f t="shared" si="2"/>
        <v>0</v>
      </c>
      <c r="AQ20" s="48">
        <f t="shared" si="2"/>
        <v>0</v>
      </c>
      <c r="AR20" s="48">
        <f t="shared" si="2"/>
        <v>1.9737588003189683E+18</v>
      </c>
      <c r="AS20" s="48">
        <f t="shared" si="2"/>
        <v>5.5037858190746321E+20</v>
      </c>
      <c r="AT20" s="48">
        <f t="shared" si="2"/>
        <v>0</v>
      </c>
      <c r="AU20" s="48">
        <f t="shared" si="2"/>
        <v>0</v>
      </c>
      <c r="AV20" s="48">
        <f t="shared" si="2"/>
        <v>2538491171328000</v>
      </c>
    </row>
    <row r="21" spans="1:48" x14ac:dyDescent="0.35">
      <c r="A21" s="91"/>
      <c r="B21" s="15" t="s">
        <v>13</v>
      </c>
      <c r="C21" s="7">
        <v>0</v>
      </c>
      <c r="D21" s="7">
        <v>0</v>
      </c>
      <c r="E21" s="7">
        <v>0</v>
      </c>
      <c r="F21" s="7">
        <v>0</v>
      </c>
      <c r="G21" s="7">
        <v>33</v>
      </c>
      <c r="H21" s="27">
        <v>565402</v>
      </c>
      <c r="I21" s="7">
        <v>0</v>
      </c>
      <c r="J21" s="7">
        <v>0</v>
      </c>
      <c r="K21" s="7">
        <f t="shared" si="3"/>
        <v>565435</v>
      </c>
      <c r="L21" s="8">
        <f>H21/K21</f>
        <v>0.99994163785404155</v>
      </c>
      <c r="N21">
        <f>N20*-1</f>
        <v>2.0594790709866696E-3</v>
      </c>
      <c r="P21" s="91"/>
      <c r="Q21" s="15" t="s">
        <v>13</v>
      </c>
      <c r="R21" s="41">
        <f t="shared" si="4"/>
        <v>0</v>
      </c>
      <c r="S21" s="41">
        <f t="shared" si="1"/>
        <v>0</v>
      </c>
      <c r="T21" s="41">
        <f t="shared" si="1"/>
        <v>0</v>
      </c>
      <c r="U21" s="41">
        <f t="shared" si="1"/>
        <v>0</v>
      </c>
      <c r="V21" s="41">
        <f t="shared" si="1"/>
        <v>3.4329774098643172E-6</v>
      </c>
      <c r="W21" s="27">
        <f t="shared" si="1"/>
        <v>5.8818554348245601E-2</v>
      </c>
      <c r="X21" s="41">
        <f t="shared" si="1"/>
        <v>0</v>
      </c>
      <c r="Y21" s="41">
        <f t="shared" si="1"/>
        <v>0</v>
      </c>
      <c r="Z21" s="7">
        <f t="shared" si="5"/>
        <v>5.8821987325655467E-2</v>
      </c>
      <c r="AB21" s="42" t="s">
        <v>46</v>
      </c>
      <c r="AC21">
        <f>(1/(K24*K24))*((C16*(C24+K16))+(D17*(D24+K17))+(E18*(E24+K18))+(F19*(F24+K19))+(G20*(G24+K20))+(H21*(H24+K21))+(I22*(I24+K22))+(J23*(J24+K23)))</f>
        <v>0.69076499949089998</v>
      </c>
      <c r="AE21" s="7">
        <f t="shared" si="6"/>
        <v>1508332</v>
      </c>
      <c r="AF21" s="7">
        <f t="shared" si="7"/>
        <v>568284</v>
      </c>
      <c r="AG21" s="7">
        <f t="shared" si="8"/>
        <v>1024000</v>
      </c>
      <c r="AH21" s="7">
        <f t="shared" si="9"/>
        <v>2565581</v>
      </c>
      <c r="AI21" s="7">
        <f t="shared" si="10"/>
        <v>5725014</v>
      </c>
      <c r="AJ21" s="7">
        <f t="shared" si="11"/>
        <v>1143196</v>
      </c>
      <c r="AK21" s="7">
        <f t="shared" si="12"/>
        <v>586520</v>
      </c>
      <c r="AL21" s="7">
        <f t="shared" si="13"/>
        <v>1015200</v>
      </c>
      <c r="AM21" s="7">
        <f t="shared" si="14"/>
        <v>14136127</v>
      </c>
      <c r="AO21" s="48">
        <f t="shared" si="15"/>
        <v>0</v>
      </c>
      <c r="AP21" s="48">
        <f t="shared" si="2"/>
        <v>0</v>
      </c>
      <c r="AQ21" s="48">
        <f t="shared" si="2"/>
        <v>0</v>
      </c>
      <c r="AR21" s="48">
        <f t="shared" si="2"/>
        <v>0</v>
      </c>
      <c r="AS21" s="48">
        <f t="shared" si="2"/>
        <v>1081600914906468</v>
      </c>
      <c r="AT21" s="48">
        <f t="shared" si="2"/>
        <v>7.389222309769952E+17</v>
      </c>
      <c r="AU21" s="48">
        <f t="shared" si="2"/>
        <v>0</v>
      </c>
      <c r="AV21" s="48">
        <f t="shared" si="2"/>
        <v>0</v>
      </c>
    </row>
    <row r="22" spans="1:48" x14ac:dyDescent="0.35">
      <c r="A22" s="91"/>
      <c r="B22" s="16" t="s">
        <v>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7">
        <v>21085</v>
      </c>
      <c r="J22" s="7">
        <v>0</v>
      </c>
      <c r="K22" s="7">
        <f t="shared" si="3"/>
        <v>21085</v>
      </c>
      <c r="L22" s="8">
        <f>I22/K22</f>
        <v>1</v>
      </c>
      <c r="M22" s="43" t="s">
        <v>57</v>
      </c>
      <c r="N22">
        <f>SQRT(N21)</f>
        <v>4.5381483790051087E-2</v>
      </c>
      <c r="P22" s="91"/>
      <c r="Q22" s="16" t="s">
        <v>1</v>
      </c>
      <c r="R22" s="41">
        <f t="shared" si="4"/>
        <v>0</v>
      </c>
      <c r="S22" s="41">
        <f t="shared" si="1"/>
        <v>0</v>
      </c>
      <c r="T22" s="41">
        <f t="shared" si="1"/>
        <v>0</v>
      </c>
      <c r="U22" s="41">
        <f t="shared" si="1"/>
        <v>0</v>
      </c>
      <c r="V22" s="41">
        <f t="shared" si="1"/>
        <v>0</v>
      </c>
      <c r="W22" s="41">
        <f t="shared" si="1"/>
        <v>0</v>
      </c>
      <c r="X22" s="27">
        <f t="shared" si="1"/>
        <v>2.1934645056663374E-3</v>
      </c>
      <c r="Y22" s="41">
        <f t="shared" si="1"/>
        <v>0</v>
      </c>
      <c r="Z22" s="7">
        <f t="shared" si="5"/>
        <v>2.1934645056663374E-3</v>
      </c>
      <c r="AB22" s="42" t="s">
        <v>47</v>
      </c>
      <c r="AC22" s="45">
        <f>(1/(K24*K24*K24))*AO16</f>
        <v>4.1377202144550112E-3</v>
      </c>
      <c r="AE22" s="7">
        <f t="shared" si="6"/>
        <v>963982</v>
      </c>
      <c r="AF22" s="7">
        <f t="shared" si="7"/>
        <v>23934</v>
      </c>
      <c r="AG22" s="7">
        <f t="shared" si="8"/>
        <v>479650</v>
      </c>
      <c r="AH22" s="7">
        <f t="shared" si="9"/>
        <v>2021231</v>
      </c>
      <c r="AI22" s="7">
        <f t="shared" si="10"/>
        <v>5180664</v>
      </c>
      <c r="AJ22" s="7">
        <f t="shared" si="11"/>
        <v>598846</v>
      </c>
      <c r="AK22" s="7">
        <f t="shared" si="12"/>
        <v>42170</v>
      </c>
      <c r="AL22" s="7">
        <f t="shared" si="13"/>
        <v>470850</v>
      </c>
      <c r="AM22" s="7">
        <f t="shared" si="14"/>
        <v>9781327</v>
      </c>
      <c r="AO22" s="48">
        <f t="shared" si="15"/>
        <v>0</v>
      </c>
      <c r="AP22" s="48">
        <f t="shared" si="2"/>
        <v>0</v>
      </c>
      <c r="AQ22" s="48">
        <f t="shared" si="2"/>
        <v>0</v>
      </c>
      <c r="AR22" s="48">
        <f t="shared" si="2"/>
        <v>0</v>
      </c>
      <c r="AS22" s="48">
        <f t="shared" si="2"/>
        <v>0</v>
      </c>
      <c r="AT22" s="48">
        <f t="shared" si="2"/>
        <v>0</v>
      </c>
      <c r="AU22" s="48">
        <f t="shared" si="2"/>
        <v>37495643156500</v>
      </c>
      <c r="AV22" s="48">
        <f t="shared" si="2"/>
        <v>0</v>
      </c>
    </row>
    <row r="23" spans="1:48" x14ac:dyDescent="0.35">
      <c r="A23" s="91"/>
      <c r="B23" s="16" t="s">
        <v>2</v>
      </c>
      <c r="C23" s="7">
        <v>0</v>
      </c>
      <c r="D23" s="19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27">
        <v>449684</v>
      </c>
      <c r="K23" s="7">
        <f t="shared" si="3"/>
        <v>449684</v>
      </c>
      <c r="L23" s="8">
        <f>J23/K23</f>
        <v>1</v>
      </c>
      <c r="P23" s="91"/>
      <c r="Q23" s="16" t="s">
        <v>2</v>
      </c>
      <c r="R23" s="41">
        <f t="shared" si="4"/>
        <v>0</v>
      </c>
      <c r="S23" s="41">
        <f t="shared" si="1"/>
        <v>0</v>
      </c>
      <c r="T23" s="41">
        <f t="shared" si="1"/>
        <v>0</v>
      </c>
      <c r="U23" s="41">
        <f t="shared" si="1"/>
        <v>0</v>
      </c>
      <c r="V23" s="41">
        <f t="shared" si="1"/>
        <v>0</v>
      </c>
      <c r="W23" s="41">
        <f t="shared" si="1"/>
        <v>0</v>
      </c>
      <c r="X23" s="41">
        <f t="shared" si="1"/>
        <v>0</v>
      </c>
      <c r="Y23" s="27">
        <f t="shared" si="1"/>
        <v>4.678045495689169E-2</v>
      </c>
      <c r="Z23" s="7">
        <f>SUM(R23:Y23)</f>
        <v>4.678045495689169E-2</v>
      </c>
      <c r="AB23" s="42" t="s">
        <v>56</v>
      </c>
      <c r="AC23">
        <f>AC18/N22</f>
        <v>6.1894796281003392</v>
      </c>
      <c r="AE23" s="7">
        <f t="shared" si="6"/>
        <v>1392581</v>
      </c>
      <c r="AF23" s="7">
        <f t="shared" si="7"/>
        <v>452533</v>
      </c>
      <c r="AG23" s="7">
        <f t="shared" si="8"/>
        <v>908249</v>
      </c>
      <c r="AH23" s="7">
        <f t="shared" si="9"/>
        <v>2449830</v>
      </c>
      <c r="AI23" s="7">
        <f t="shared" si="10"/>
        <v>5609263</v>
      </c>
      <c r="AJ23" s="7">
        <f t="shared" si="11"/>
        <v>1027445</v>
      </c>
      <c r="AK23" s="7">
        <f t="shared" si="12"/>
        <v>470769</v>
      </c>
      <c r="AL23" s="7">
        <f t="shared" si="13"/>
        <v>899449</v>
      </c>
      <c r="AM23" s="7">
        <f t="shared" si="14"/>
        <v>13210119</v>
      </c>
      <c r="AO23" s="48">
        <f t="shared" si="15"/>
        <v>0</v>
      </c>
      <c r="AP23" s="48">
        <f t="shared" si="2"/>
        <v>0</v>
      </c>
      <c r="AQ23" s="48">
        <f t="shared" si="2"/>
        <v>0</v>
      </c>
      <c r="AR23" s="48">
        <f t="shared" si="2"/>
        <v>0</v>
      </c>
      <c r="AS23" s="48">
        <f t="shared" si="2"/>
        <v>0</v>
      </c>
      <c r="AT23" s="48">
        <f t="shared" si="2"/>
        <v>0</v>
      </c>
      <c r="AU23" s="48">
        <f t="shared" si="2"/>
        <v>0</v>
      </c>
      <c r="AV23" s="48">
        <f t="shared" si="2"/>
        <v>3.6379817993331206E+17</v>
      </c>
    </row>
    <row r="24" spans="1:48" x14ac:dyDescent="0.35">
      <c r="A24" s="85"/>
      <c r="B24" s="4" t="s">
        <v>29</v>
      </c>
      <c r="C24" s="7">
        <f>SUM(C16:C23)</f>
        <v>942897</v>
      </c>
      <c r="D24" s="7">
        <f t="shared" ref="D24:J24" si="16">SUM(D16:D23)</f>
        <v>2849</v>
      </c>
      <c r="E24" s="7">
        <f t="shared" si="16"/>
        <v>458565</v>
      </c>
      <c r="F24" s="7">
        <f t="shared" si="16"/>
        <v>2000146</v>
      </c>
      <c r="G24" s="7">
        <f t="shared" si="16"/>
        <v>5159579</v>
      </c>
      <c r="H24" s="7">
        <f t="shared" si="16"/>
        <v>577761</v>
      </c>
      <c r="I24" s="7">
        <f t="shared" si="16"/>
        <v>21085</v>
      </c>
      <c r="J24" s="7">
        <f t="shared" si="16"/>
        <v>449765</v>
      </c>
      <c r="K24" s="40">
        <f>SUM(C24:J24)</f>
        <v>9612647</v>
      </c>
      <c r="L24" s="34"/>
      <c r="P24" s="85"/>
      <c r="Q24" s="4" t="s">
        <v>29</v>
      </c>
      <c r="R24" s="7">
        <f>SUM(R16:R23)</f>
        <v>9.8089215176631356E-2</v>
      </c>
      <c r="S24" s="7">
        <f t="shared" ref="S24:Z24" si="17">SUM(S16:S23)</f>
        <v>2.963803830516194E-4</v>
      </c>
      <c r="T24" s="7">
        <f t="shared" si="17"/>
        <v>4.7704341998619115E-2</v>
      </c>
      <c r="U24" s="7">
        <f t="shared" si="17"/>
        <v>0.20807442528577197</v>
      </c>
      <c r="V24" s="7">
        <f t="shared" si="17"/>
        <v>0.53674903489122194</v>
      </c>
      <c r="W24" s="7">
        <f t="shared" si="17"/>
        <v>6.0104256403049026E-2</v>
      </c>
      <c r="X24" s="7">
        <f t="shared" si="17"/>
        <v>2.1934645056663374E-3</v>
      </c>
      <c r="Y24" s="7">
        <f t="shared" si="17"/>
        <v>4.6788881355988632E-2</v>
      </c>
      <c r="Z24" s="9">
        <f t="shared" si="17"/>
        <v>1</v>
      </c>
    </row>
    <row r="25" spans="1:48" x14ac:dyDescent="0.35">
      <c r="A25" s="94" t="s">
        <v>35</v>
      </c>
      <c r="B25" s="94"/>
      <c r="C25" s="31">
        <f>C16/C24</f>
        <v>0.99449780835022272</v>
      </c>
      <c r="D25" s="31">
        <f>D17/D24</f>
        <v>0</v>
      </c>
      <c r="E25" s="31">
        <f>E18/E24</f>
        <v>0.93074700424149248</v>
      </c>
      <c r="F25" s="31">
        <f>F19/F24</f>
        <v>0.93537421768210915</v>
      </c>
      <c r="G25" s="31">
        <f>G20/G24</f>
        <v>0.99716372207887505</v>
      </c>
      <c r="H25" s="31">
        <f>H21/H24</f>
        <v>0.97860880190944011</v>
      </c>
      <c r="I25" s="31">
        <f>I22/I24</f>
        <v>1</v>
      </c>
      <c r="J25" s="31">
        <f>J23/J24</f>
        <v>0.99981990595088543</v>
      </c>
      <c r="K25" s="34"/>
      <c r="L25" s="34"/>
    </row>
    <row r="26" spans="1:48" ht="18.5" x14ac:dyDescent="0.45">
      <c r="A26" s="25"/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36" t="s">
        <v>37</v>
      </c>
      <c r="M26" s="22">
        <f>(C16+D17+E18+F19+G20+H21+I22+J23)/K24</f>
        <v>0.9795967749569916</v>
      </c>
    </row>
    <row r="27" spans="1:48" ht="21" x14ac:dyDescent="0.5">
      <c r="B27" s="23" t="s">
        <v>30</v>
      </c>
    </row>
    <row r="29" spans="1:48" x14ac:dyDescent="0.35">
      <c r="A29" s="84" t="s">
        <v>31</v>
      </c>
      <c r="B29" s="80">
        <v>2014</v>
      </c>
      <c r="C29" s="81"/>
      <c r="D29" s="81"/>
      <c r="E29" s="81"/>
      <c r="F29" s="81"/>
      <c r="G29" s="81"/>
      <c r="H29" s="81"/>
      <c r="I29" s="81"/>
      <c r="J29" s="81"/>
      <c r="K29" s="82"/>
      <c r="L29" s="86" t="s">
        <v>36</v>
      </c>
      <c r="P29" s="87" t="s">
        <v>31</v>
      </c>
      <c r="Q29" s="80">
        <v>2014</v>
      </c>
      <c r="R29" s="81"/>
      <c r="S29" s="81"/>
      <c r="T29" s="81"/>
      <c r="U29" s="81"/>
      <c r="V29" s="81"/>
      <c r="W29" s="81"/>
      <c r="X29" s="81"/>
      <c r="Y29" s="81"/>
      <c r="Z29" s="82"/>
    </row>
    <row r="30" spans="1:48" x14ac:dyDescent="0.35">
      <c r="A30" s="85"/>
      <c r="B30" s="7"/>
      <c r="C30" s="7" t="s">
        <v>8</v>
      </c>
      <c r="D30" s="7" t="s">
        <v>0</v>
      </c>
      <c r="E30" s="7" t="s">
        <v>11</v>
      </c>
      <c r="F30" s="7" t="s">
        <v>3</v>
      </c>
      <c r="G30" s="7" t="s">
        <v>10</v>
      </c>
      <c r="H30" s="7" t="s">
        <v>19</v>
      </c>
      <c r="I30" s="7" t="s">
        <v>20</v>
      </c>
      <c r="J30" s="7" t="s">
        <v>2</v>
      </c>
      <c r="K30" s="20" t="s">
        <v>29</v>
      </c>
      <c r="L30" s="86"/>
      <c r="P30" s="88"/>
      <c r="Q30" s="7"/>
      <c r="R30" s="7" t="s">
        <v>8</v>
      </c>
      <c r="S30" s="7" t="s">
        <v>0</v>
      </c>
      <c r="T30" s="7" t="s">
        <v>11</v>
      </c>
      <c r="U30" s="7" t="s">
        <v>3</v>
      </c>
      <c r="V30" s="7" t="s">
        <v>10</v>
      </c>
      <c r="W30" s="7" t="s">
        <v>19</v>
      </c>
      <c r="X30" s="7" t="s">
        <v>20</v>
      </c>
      <c r="Y30" s="7" t="s">
        <v>2</v>
      </c>
      <c r="Z30" s="20" t="s">
        <v>29</v>
      </c>
      <c r="AE30" s="89" t="s">
        <v>53</v>
      </c>
      <c r="AF30" s="89"/>
      <c r="AG30" s="89"/>
      <c r="AH30" s="89"/>
      <c r="AI30" s="89"/>
      <c r="AJ30" s="89"/>
      <c r="AK30" s="89"/>
      <c r="AL30" s="89"/>
      <c r="AM30" s="89"/>
      <c r="AO30" s="90" t="s">
        <v>54</v>
      </c>
      <c r="AP30" s="90"/>
      <c r="AQ30" s="90"/>
      <c r="AR30" s="90"/>
      <c r="AS30" s="90"/>
      <c r="AT30" s="90"/>
      <c r="AU30" s="90"/>
      <c r="AV30" s="90"/>
    </row>
    <row r="31" spans="1:48" x14ac:dyDescent="0.35">
      <c r="A31" s="84">
        <v>2011</v>
      </c>
      <c r="B31" s="15" t="s">
        <v>8</v>
      </c>
      <c r="C31" s="27">
        <v>686280</v>
      </c>
      <c r="D31" s="7">
        <v>0</v>
      </c>
      <c r="E31" s="7">
        <v>189928</v>
      </c>
      <c r="F31" s="7">
        <v>54</v>
      </c>
      <c r="G31" s="7">
        <v>62134</v>
      </c>
      <c r="H31" s="7">
        <v>4501</v>
      </c>
      <c r="I31" s="7">
        <v>0</v>
      </c>
      <c r="J31" s="7">
        <v>0</v>
      </c>
      <c r="K31" s="7">
        <f>SUM(C31:J31)</f>
        <v>942897</v>
      </c>
      <c r="L31" s="8">
        <f>C31/K31</f>
        <v>0.72784195940807961</v>
      </c>
      <c r="M31" s="43" t="s">
        <v>49</v>
      </c>
      <c r="N31">
        <f>C31+D32+E33+F34+G35+H36+I37+J38</f>
        <v>6269369</v>
      </c>
      <c r="P31" s="84">
        <v>2011</v>
      </c>
      <c r="Q31" s="15" t="s">
        <v>8</v>
      </c>
      <c r="R31" s="27">
        <f>C31/$K$24</f>
        <v>7.1393446570960112E-2</v>
      </c>
      <c r="S31" s="41">
        <f t="shared" ref="S31:Y38" si="18">D31/$K$24</f>
        <v>0</v>
      </c>
      <c r="T31" s="41">
        <f t="shared" si="18"/>
        <v>1.9758137378809396E-2</v>
      </c>
      <c r="U31" s="41">
        <f t="shared" si="18"/>
        <v>5.6175993979597921E-6</v>
      </c>
      <c r="V31" s="41">
        <f t="shared" si="18"/>
        <v>6.463776314682106E-3</v>
      </c>
      <c r="W31" s="41">
        <f t="shared" si="18"/>
        <v>4.6823731278179676E-4</v>
      </c>
      <c r="X31" s="41">
        <f t="shared" si="18"/>
        <v>0</v>
      </c>
      <c r="Y31" s="41">
        <f t="shared" si="18"/>
        <v>0</v>
      </c>
      <c r="Z31" s="7">
        <f>SUM(R31:Y31)</f>
        <v>9.808921517663137E-2</v>
      </c>
      <c r="AB31" t="s">
        <v>42</v>
      </c>
      <c r="AC31">
        <f>R31+S32+T33+U34+V35+W36+X37+Y38</f>
        <v>0.65220006518495888</v>
      </c>
      <c r="AE31" s="7">
        <f>$C$24+K31</f>
        <v>1885794</v>
      </c>
      <c r="AF31" s="7">
        <f>$D$24+K31</f>
        <v>945746</v>
      </c>
      <c r="AG31" s="7">
        <f>$E$24+K31</f>
        <v>1401462</v>
      </c>
      <c r="AH31" s="7">
        <f>$F$24+K31</f>
        <v>2943043</v>
      </c>
      <c r="AI31" s="7">
        <f>$G$24+K31</f>
        <v>6102476</v>
      </c>
      <c r="AJ31" s="7">
        <f>$H$24+K31</f>
        <v>1520658</v>
      </c>
      <c r="AK31" s="7">
        <f>$I$24+K31</f>
        <v>963982</v>
      </c>
      <c r="AL31" s="7">
        <f>$J$24+K31</f>
        <v>1392662</v>
      </c>
      <c r="AM31" s="7">
        <f>SUM(AE31:AL31)</f>
        <v>17155823</v>
      </c>
      <c r="AO31" s="48">
        <f>C31*(AE31*AE31)</f>
        <v>2.4405619824820183E+18</v>
      </c>
      <c r="AP31" s="48">
        <f t="shared" ref="AP31:AV38" si="19">D31*(AF31*AF31)</f>
        <v>0</v>
      </c>
      <c r="AQ31" s="48">
        <f t="shared" si="19"/>
        <v>3.73036775221264E+17</v>
      </c>
      <c r="AR31" s="48">
        <f t="shared" si="19"/>
        <v>467721113391846</v>
      </c>
      <c r="AS31" s="48">
        <f t="shared" si="19"/>
        <v>2.3138834150820091E+18</v>
      </c>
      <c r="AT31" s="48">
        <f t="shared" si="19"/>
        <v>1.0408115789090964E+16</v>
      </c>
      <c r="AU31" s="48">
        <f t="shared" si="19"/>
        <v>0</v>
      </c>
      <c r="AV31" s="48">
        <f t="shared" si="19"/>
        <v>0</v>
      </c>
    </row>
    <row r="32" spans="1:48" x14ac:dyDescent="0.35">
      <c r="A32" s="91"/>
      <c r="B32" s="16" t="s">
        <v>0</v>
      </c>
      <c r="C32" s="7">
        <v>0</v>
      </c>
      <c r="D32" s="27">
        <v>2829</v>
      </c>
      <c r="E32" s="7">
        <v>0</v>
      </c>
      <c r="F32" s="7">
        <v>0</v>
      </c>
      <c r="G32" s="7">
        <v>20</v>
      </c>
      <c r="H32" s="7">
        <v>0</v>
      </c>
      <c r="I32" s="7">
        <v>0</v>
      </c>
      <c r="J32" s="19">
        <v>0</v>
      </c>
      <c r="K32" s="7">
        <f t="shared" ref="K32:K37" si="20">SUM(C32:J32)</f>
        <v>2849</v>
      </c>
      <c r="L32" s="8">
        <f>D32/K32</f>
        <v>0.99297999297999295</v>
      </c>
      <c r="M32" s="43" t="s">
        <v>51</v>
      </c>
      <c r="N32" s="24">
        <f>C39*K31+D39*K32+E39*K33+F39*K34+G39*K35+H39*K36+I39*K37+J39*K38</f>
        <v>28786568201341</v>
      </c>
      <c r="P32" s="91"/>
      <c r="Q32" s="16" t="s">
        <v>0</v>
      </c>
      <c r="R32" s="41">
        <f t="shared" ref="R32:R38" si="21">C32/$K$24</f>
        <v>0</v>
      </c>
      <c r="S32" s="27">
        <f t="shared" si="18"/>
        <v>2.9429979068200466E-4</v>
      </c>
      <c r="T32" s="41">
        <f t="shared" si="18"/>
        <v>0</v>
      </c>
      <c r="U32" s="41">
        <f t="shared" si="18"/>
        <v>0</v>
      </c>
      <c r="V32" s="41">
        <f t="shared" si="18"/>
        <v>2.0805923696147378E-6</v>
      </c>
      <c r="W32" s="41">
        <f t="shared" si="18"/>
        <v>0</v>
      </c>
      <c r="X32" s="41">
        <f t="shared" si="18"/>
        <v>0</v>
      </c>
      <c r="Y32" s="41">
        <f t="shared" si="18"/>
        <v>0</v>
      </c>
      <c r="Z32" s="7">
        <f t="shared" ref="Z32:Z37" si="22">SUM(R32:Y32)</f>
        <v>2.963803830516194E-4</v>
      </c>
      <c r="AB32" t="s">
        <v>43</v>
      </c>
      <c r="AC32">
        <f>R39*Z31+S39*Z32+T39*Z33+U39*Z34+V39*Z35+W39*Z36+X39*Z37+Y39*Z38</f>
        <v>0.31153289071732443</v>
      </c>
      <c r="AE32" s="7">
        <f t="shared" ref="AE32:AE38" si="23">$C$24+K32</f>
        <v>945746</v>
      </c>
      <c r="AF32" s="7">
        <f t="shared" ref="AF32:AF38" si="24">$D$24+K32</f>
        <v>5698</v>
      </c>
      <c r="AG32" s="7">
        <f t="shared" ref="AG32:AG38" si="25">$E$24+K32</f>
        <v>461414</v>
      </c>
      <c r="AH32" s="7">
        <f t="shared" ref="AH32:AH38" si="26">$F$24+K32</f>
        <v>2002995</v>
      </c>
      <c r="AI32" s="7">
        <f t="shared" ref="AI32:AI38" si="27">$G$24+K32</f>
        <v>5162428</v>
      </c>
      <c r="AJ32" s="7">
        <f t="shared" ref="AJ32:AJ38" si="28">$H$24+K32</f>
        <v>580610</v>
      </c>
      <c r="AK32" s="7">
        <f t="shared" ref="AK32:AK38" si="29">$I$24+K32</f>
        <v>23934</v>
      </c>
      <c r="AL32" s="7">
        <f t="shared" ref="AL32:AL38" si="30">$J$24+K32</f>
        <v>452614</v>
      </c>
      <c r="AM32" s="7">
        <f t="shared" ref="AM32:AM38" si="31">SUM(AE32:AL32)</f>
        <v>9635439</v>
      </c>
      <c r="AO32" s="48">
        <f t="shared" ref="AO32:AO38" si="32">C32*(AE32*AE32)</f>
        <v>0</v>
      </c>
      <c r="AP32" s="48">
        <f t="shared" si="19"/>
        <v>91849720116</v>
      </c>
      <c r="AQ32" s="48">
        <f t="shared" si="19"/>
        <v>0</v>
      </c>
      <c r="AR32" s="48">
        <f t="shared" si="19"/>
        <v>0</v>
      </c>
      <c r="AS32" s="48">
        <f t="shared" si="19"/>
        <v>533013257103680</v>
      </c>
      <c r="AT32" s="48">
        <f t="shared" si="19"/>
        <v>0</v>
      </c>
      <c r="AU32" s="48">
        <f t="shared" si="19"/>
        <v>0</v>
      </c>
      <c r="AV32" s="48">
        <f t="shared" si="19"/>
        <v>0</v>
      </c>
    </row>
    <row r="33" spans="1:48" x14ac:dyDescent="0.35">
      <c r="A33" s="91"/>
      <c r="B33" s="16" t="s">
        <v>11</v>
      </c>
      <c r="C33" s="7">
        <v>50700</v>
      </c>
      <c r="D33" s="7">
        <v>0</v>
      </c>
      <c r="E33" s="27">
        <v>310326</v>
      </c>
      <c r="F33" s="7">
        <v>40397</v>
      </c>
      <c r="G33" s="7">
        <v>51027</v>
      </c>
      <c r="H33" s="7">
        <v>5869</v>
      </c>
      <c r="I33" s="7">
        <v>246</v>
      </c>
      <c r="J33" s="7">
        <v>0</v>
      </c>
      <c r="K33" s="7">
        <f t="shared" si="20"/>
        <v>458565</v>
      </c>
      <c r="L33" s="8">
        <f>E33/K33</f>
        <v>0.67673285139511297</v>
      </c>
      <c r="P33" s="91"/>
      <c r="Q33" s="16" t="s">
        <v>11</v>
      </c>
      <c r="R33" s="41">
        <f t="shared" si="21"/>
        <v>5.2743016569733606E-3</v>
      </c>
      <c r="S33" s="41">
        <f t="shared" si="18"/>
        <v>0</v>
      </c>
      <c r="T33" s="27">
        <f t="shared" si="18"/>
        <v>3.2283095384653154E-2</v>
      </c>
      <c r="U33" s="41">
        <f t="shared" si="18"/>
        <v>4.2024844977663284E-3</v>
      </c>
      <c r="V33" s="41">
        <f t="shared" si="18"/>
        <v>5.3083193422165612E-3</v>
      </c>
      <c r="W33" s="41">
        <f t="shared" si="18"/>
        <v>6.1054983086344483E-4</v>
      </c>
      <c r="X33" s="41">
        <f t="shared" si="18"/>
        <v>2.5591286146261274E-5</v>
      </c>
      <c r="Y33" s="41">
        <f t="shared" si="18"/>
        <v>0</v>
      </c>
      <c r="Z33" s="7">
        <f t="shared" si="22"/>
        <v>4.7704341998619101E-2</v>
      </c>
      <c r="AB33" t="s">
        <v>44</v>
      </c>
      <c r="AC33">
        <f>(AC31-AC32)/1-AC32</f>
        <v>2.9134283750310019E-2</v>
      </c>
      <c r="AE33" s="7">
        <f t="shared" si="23"/>
        <v>1401462</v>
      </c>
      <c r="AF33" s="7">
        <f t="shared" si="24"/>
        <v>461414</v>
      </c>
      <c r="AG33" s="7">
        <f t="shared" si="25"/>
        <v>917130</v>
      </c>
      <c r="AH33" s="7">
        <f t="shared" si="26"/>
        <v>2458711</v>
      </c>
      <c r="AI33" s="7">
        <f t="shared" si="27"/>
        <v>5618144</v>
      </c>
      <c r="AJ33" s="7">
        <f t="shared" si="28"/>
        <v>1036326</v>
      </c>
      <c r="AK33" s="7">
        <f t="shared" si="29"/>
        <v>479650</v>
      </c>
      <c r="AL33" s="7">
        <f t="shared" si="30"/>
        <v>908330</v>
      </c>
      <c r="AM33" s="7">
        <f t="shared" si="31"/>
        <v>13281167</v>
      </c>
      <c r="AO33" s="48">
        <f t="shared" si="32"/>
        <v>9.95796538884108E+16</v>
      </c>
      <c r="AP33" s="48">
        <f t="shared" si="19"/>
        <v>0</v>
      </c>
      <c r="AQ33" s="48">
        <f t="shared" si="19"/>
        <v>2.6102371298342941E+17</v>
      </c>
      <c r="AR33" s="48">
        <f t="shared" si="19"/>
        <v>2.4421035939410384E+17</v>
      </c>
      <c r="AS33" s="48">
        <f t="shared" si="19"/>
        <v>1.6105928578756639E+18</v>
      </c>
      <c r="AT33" s="48">
        <f t="shared" si="19"/>
        <v>6303139192901844</v>
      </c>
      <c r="AU33" s="48">
        <f t="shared" si="19"/>
        <v>56595774135000</v>
      </c>
      <c r="AV33" s="48">
        <f t="shared" si="19"/>
        <v>0</v>
      </c>
    </row>
    <row r="34" spans="1:48" x14ac:dyDescent="0.35">
      <c r="A34" s="91"/>
      <c r="B34" s="16" t="s">
        <v>3</v>
      </c>
      <c r="C34" s="7">
        <v>76029</v>
      </c>
      <c r="D34" s="7">
        <v>0</v>
      </c>
      <c r="E34" s="7">
        <v>1359238</v>
      </c>
      <c r="F34" s="27">
        <v>120393</v>
      </c>
      <c r="G34" s="7">
        <v>329731</v>
      </c>
      <c r="H34" s="7">
        <v>112758</v>
      </c>
      <c r="I34" s="7">
        <v>1997</v>
      </c>
      <c r="J34" s="7">
        <v>0</v>
      </c>
      <c r="K34" s="7">
        <f t="shared" si="20"/>
        <v>2000146</v>
      </c>
      <c r="L34" s="8">
        <f>F34/K34</f>
        <v>6.0192105976263732E-2</v>
      </c>
      <c r="M34" s="43" t="s">
        <v>52</v>
      </c>
      <c r="N34">
        <f>((C31*(C39+K31))+(D32*(D39+K32))+(E33*(E39+K33))+(F34*(F39+K34))+(G35*(G39+K35))+(H36*(H39+K36))+(I37*(I39+K37))+(J38*(J39+K38)))</f>
        <v>47538116348552</v>
      </c>
      <c r="P34" s="91"/>
      <c r="Q34" s="16" t="s">
        <v>3</v>
      </c>
      <c r="R34" s="41">
        <f t="shared" si="21"/>
        <v>7.9092678634719443E-3</v>
      </c>
      <c r="S34" s="41">
        <f t="shared" si="18"/>
        <v>0</v>
      </c>
      <c r="T34" s="41">
        <f t="shared" si="18"/>
        <v>0.14140101056451984</v>
      </c>
      <c r="U34" s="27">
        <f t="shared" si="18"/>
        <v>1.2524437857751355E-2</v>
      </c>
      <c r="V34" s="41">
        <f t="shared" si="18"/>
        <v>3.4301790131271853E-2</v>
      </c>
      <c r="W34" s="41">
        <f t="shared" si="18"/>
        <v>1.1730171720650931E-2</v>
      </c>
      <c r="X34" s="41">
        <f t="shared" si="18"/>
        <v>2.0774714810603158E-4</v>
      </c>
      <c r="Y34" s="41">
        <f t="shared" si="18"/>
        <v>0</v>
      </c>
      <c r="Z34" s="7">
        <f t="shared" si="22"/>
        <v>0.20807442528577197</v>
      </c>
      <c r="AB34" s="42" t="s">
        <v>48</v>
      </c>
      <c r="AC34">
        <f>1/K39*(C31+D32+E33+F34+G35+H36+I37+J38)</f>
        <v>0.65258274947147965</v>
      </c>
      <c r="AE34" s="7">
        <f t="shared" si="23"/>
        <v>2943043</v>
      </c>
      <c r="AF34" s="7">
        <f t="shared" si="24"/>
        <v>2002995</v>
      </c>
      <c r="AG34" s="7">
        <f t="shared" si="25"/>
        <v>2458711</v>
      </c>
      <c r="AH34" s="7">
        <f t="shared" si="26"/>
        <v>4000292</v>
      </c>
      <c r="AI34" s="7">
        <f t="shared" si="27"/>
        <v>7159725</v>
      </c>
      <c r="AJ34" s="7">
        <f t="shared" si="28"/>
        <v>2577907</v>
      </c>
      <c r="AK34" s="7">
        <f t="shared" si="29"/>
        <v>2021231</v>
      </c>
      <c r="AL34" s="7">
        <f t="shared" si="30"/>
        <v>2449911</v>
      </c>
      <c r="AM34" s="7">
        <f t="shared" si="31"/>
        <v>25613815</v>
      </c>
      <c r="AO34" s="48">
        <f t="shared" si="32"/>
        <v>6.5852534314941965E+17</v>
      </c>
      <c r="AP34" s="48">
        <f t="shared" si="19"/>
        <v>0</v>
      </c>
      <c r="AQ34" s="48">
        <f t="shared" si="19"/>
        <v>8.2169468149150413E+18</v>
      </c>
      <c r="AR34" s="48">
        <f t="shared" si="19"/>
        <v>1.9265692483131889E+18</v>
      </c>
      <c r="AS34" s="48">
        <f t="shared" si="19"/>
        <v>1.6902559097857907E+19</v>
      </c>
      <c r="AT34" s="48">
        <f t="shared" si="19"/>
        <v>7.4934507228417997E+17</v>
      </c>
      <c r="AU34" s="48">
        <f t="shared" si="19"/>
        <v>8158493386455917</v>
      </c>
      <c r="AV34" s="48">
        <f t="shared" si="19"/>
        <v>0</v>
      </c>
    </row>
    <row r="35" spans="1:48" x14ac:dyDescent="0.35">
      <c r="A35" s="91"/>
      <c r="B35" s="16" t="s">
        <v>10</v>
      </c>
      <c r="C35" s="7">
        <v>9885</v>
      </c>
      <c r="D35" s="7">
        <v>0</v>
      </c>
      <c r="E35" s="7">
        <v>445280</v>
      </c>
      <c r="F35" s="7">
        <v>91059</v>
      </c>
      <c r="G35" s="27">
        <v>4372449</v>
      </c>
      <c r="H35" s="7">
        <v>238471</v>
      </c>
      <c r="I35" s="15">
        <v>2421</v>
      </c>
      <c r="J35" s="7">
        <v>14</v>
      </c>
      <c r="K35" s="7">
        <f t="shared" si="20"/>
        <v>5159579</v>
      </c>
      <c r="L35" s="8">
        <f>G35/K35</f>
        <v>0.84744297935936241</v>
      </c>
      <c r="M35" s="43" t="s">
        <v>55</v>
      </c>
      <c r="N35">
        <f>(1/K39)*((AC34*(1-AC34))/((1-AC35)*(1-AC35)))+((2*(1-AC34))*(2*AC34*AC35-AC36))/((1-AC35)*(1-AC35)*(1-AC35))+(((1-AC34)*(1-AC34))*(AC37-4*(AC35*AC35)))/((1-AC35)*(1-AC35)*(1-AC35)*(1-AC35))</f>
        <v>-0.43832281921698252</v>
      </c>
      <c r="P35" s="91"/>
      <c r="Q35" s="16" t="s">
        <v>10</v>
      </c>
      <c r="R35" s="41">
        <f t="shared" si="21"/>
        <v>1.0283327786820842E-3</v>
      </c>
      <c r="S35" s="41">
        <f t="shared" si="18"/>
        <v>0</v>
      </c>
      <c r="T35" s="41">
        <f t="shared" si="18"/>
        <v>4.632230851710252E-2</v>
      </c>
      <c r="U35" s="41">
        <f t="shared" si="18"/>
        <v>9.4728330292374197E-3</v>
      </c>
      <c r="V35" s="27">
        <f t="shared" si="18"/>
        <v>0.45486420129647953</v>
      </c>
      <c r="W35" s="41">
        <f t="shared" si="18"/>
        <v>2.4808047148719807E-2</v>
      </c>
      <c r="X35" s="41">
        <f t="shared" si="18"/>
        <v>2.5185570634186401E-4</v>
      </c>
      <c r="Y35" s="41">
        <f t="shared" si="18"/>
        <v>1.4564146587303164E-6</v>
      </c>
      <c r="Z35" s="7">
        <f t="shared" si="22"/>
        <v>0.53674903489122194</v>
      </c>
      <c r="AB35" s="42" t="s">
        <v>45</v>
      </c>
      <c r="AC35" s="44">
        <f>(1/(K39*K39))*N32</f>
        <v>0.31189858745584165</v>
      </c>
      <c r="AE35" s="7">
        <f t="shared" si="23"/>
        <v>6102476</v>
      </c>
      <c r="AF35" s="7">
        <f t="shared" si="24"/>
        <v>5162428</v>
      </c>
      <c r="AG35" s="7">
        <f t="shared" si="25"/>
        <v>5618144</v>
      </c>
      <c r="AH35" s="7">
        <f t="shared" si="26"/>
        <v>7159725</v>
      </c>
      <c r="AI35" s="7">
        <f t="shared" si="27"/>
        <v>10319158</v>
      </c>
      <c r="AJ35" s="7">
        <f t="shared" si="28"/>
        <v>5737340</v>
      </c>
      <c r="AK35" s="7">
        <f t="shared" si="29"/>
        <v>5180664</v>
      </c>
      <c r="AL35" s="7">
        <f t="shared" si="30"/>
        <v>5609344</v>
      </c>
      <c r="AM35" s="7">
        <f t="shared" si="31"/>
        <v>50889279</v>
      </c>
      <c r="AO35" s="48">
        <f t="shared" si="32"/>
        <v>3.6811950877274374E+17</v>
      </c>
      <c r="AP35" s="48">
        <f t="shared" si="19"/>
        <v>0</v>
      </c>
      <c r="AQ35" s="48">
        <f t="shared" si="19"/>
        <v>1.4054613983868846E+19</v>
      </c>
      <c r="AR35" s="48">
        <f t="shared" si="19"/>
        <v>4.6678356869443369E+18</v>
      </c>
      <c r="AS35" s="48">
        <f t="shared" si="19"/>
        <v>4.6560032721103179E+20</v>
      </c>
      <c r="AT35" s="48">
        <f t="shared" si="19"/>
        <v>7.8497666656926075E+18</v>
      </c>
      <c r="AU35" s="48">
        <f t="shared" si="19"/>
        <v>6.4977895623249216E+16</v>
      </c>
      <c r="AV35" s="48">
        <f t="shared" si="19"/>
        <v>440506361544704</v>
      </c>
    </row>
    <row r="36" spans="1:48" x14ac:dyDescent="0.35">
      <c r="A36" s="91"/>
      <c r="B36" s="15" t="s">
        <v>13</v>
      </c>
      <c r="C36" s="7">
        <v>2</v>
      </c>
      <c r="D36" s="7">
        <v>0</v>
      </c>
      <c r="E36" s="7">
        <v>14373</v>
      </c>
      <c r="F36" s="7">
        <v>53234</v>
      </c>
      <c r="G36" s="7">
        <v>156566</v>
      </c>
      <c r="H36" s="27">
        <v>352748</v>
      </c>
      <c r="I36" s="7">
        <v>171</v>
      </c>
      <c r="J36" s="15">
        <v>667</v>
      </c>
      <c r="K36" s="7">
        <f t="shared" si="20"/>
        <v>577761</v>
      </c>
      <c r="L36" s="8">
        <f>H36/K36</f>
        <v>0.61054311384811366</v>
      </c>
      <c r="N36">
        <f>N35*-1</f>
        <v>0.43832281921698252</v>
      </c>
      <c r="P36" s="91"/>
      <c r="Q36" s="15" t="s">
        <v>13</v>
      </c>
      <c r="R36" s="41">
        <f t="shared" si="21"/>
        <v>2.0805923696147378E-7</v>
      </c>
      <c r="S36" s="41">
        <f t="shared" si="18"/>
        <v>0</v>
      </c>
      <c r="T36" s="41">
        <f t="shared" si="18"/>
        <v>1.4952177064236313E-3</v>
      </c>
      <c r="U36" s="41">
        <f t="shared" si="18"/>
        <v>5.5379127102035478E-3</v>
      </c>
      <c r="V36" s="41">
        <f t="shared" si="18"/>
        <v>1.6287501247055053E-2</v>
      </c>
      <c r="W36" s="27">
        <f t="shared" si="18"/>
        <v>3.6696239859842973E-2</v>
      </c>
      <c r="X36" s="41">
        <f t="shared" si="18"/>
        <v>1.7789064760206009E-5</v>
      </c>
      <c r="Y36" s="41">
        <f t="shared" si="18"/>
        <v>6.93877555266515E-5</v>
      </c>
      <c r="Z36" s="7">
        <f t="shared" si="22"/>
        <v>6.0104256403049026E-2</v>
      </c>
      <c r="AB36" s="42" t="s">
        <v>46</v>
      </c>
      <c r="AC36">
        <f>(1/(K39*K39))*((C31*(C39+K31))+(D32*(D39+K32))+(E33*(E39+K33))+(F34*(F39+K34))+(G35*(G39+K35))+(H36*(H39+K36))+(I37*(I39+K37))+(J38*(J39+K38)))</f>
        <v>0.51506908484958325</v>
      </c>
      <c r="AE36" s="7">
        <f t="shared" si="23"/>
        <v>1520658</v>
      </c>
      <c r="AF36" s="7">
        <f t="shared" si="24"/>
        <v>580610</v>
      </c>
      <c r="AG36" s="7">
        <f t="shared" si="25"/>
        <v>1036326</v>
      </c>
      <c r="AH36" s="7">
        <f t="shared" si="26"/>
        <v>2577907</v>
      </c>
      <c r="AI36" s="7">
        <f t="shared" si="27"/>
        <v>5737340</v>
      </c>
      <c r="AJ36" s="7">
        <f t="shared" si="28"/>
        <v>1155522</v>
      </c>
      <c r="AK36" s="7">
        <f t="shared" si="29"/>
        <v>598846</v>
      </c>
      <c r="AL36" s="7">
        <f t="shared" si="30"/>
        <v>1027526</v>
      </c>
      <c r="AM36" s="7">
        <f t="shared" si="31"/>
        <v>14234735</v>
      </c>
      <c r="AO36" s="48">
        <f t="shared" si="32"/>
        <v>4624801505928</v>
      </c>
      <c r="AP36" s="48">
        <f t="shared" si="19"/>
        <v>0</v>
      </c>
      <c r="AQ36" s="48">
        <f t="shared" si="19"/>
        <v>1.5436193494560948E+16</v>
      </c>
      <c r="AR36" s="48">
        <f t="shared" si="19"/>
        <v>3.5377210998754886E+17</v>
      </c>
      <c r="AS36" s="48">
        <f t="shared" si="19"/>
        <v>5.1536940247695892E+18</v>
      </c>
      <c r="AT36" s="48">
        <f t="shared" si="19"/>
        <v>4.7100009741154605E+17</v>
      </c>
      <c r="AU36" s="48">
        <f t="shared" si="19"/>
        <v>61323426923436</v>
      </c>
      <c r="AV36" s="48">
        <f t="shared" si="19"/>
        <v>704225057010892</v>
      </c>
    </row>
    <row r="37" spans="1:48" x14ac:dyDescent="0.35">
      <c r="A37" s="91"/>
      <c r="B37" s="16" t="s">
        <v>1</v>
      </c>
      <c r="C37" s="7">
        <v>0</v>
      </c>
      <c r="D37" s="7">
        <v>0</v>
      </c>
      <c r="E37" s="7">
        <v>20937</v>
      </c>
      <c r="F37" s="7">
        <v>19</v>
      </c>
      <c r="G37" s="15">
        <v>102</v>
      </c>
      <c r="H37" s="7">
        <v>1</v>
      </c>
      <c r="I37" s="27">
        <v>0</v>
      </c>
      <c r="J37" s="7">
        <v>3</v>
      </c>
      <c r="K37" s="7">
        <f t="shared" si="20"/>
        <v>21062</v>
      </c>
      <c r="L37" s="8">
        <f>I37/K37</f>
        <v>0</v>
      </c>
      <c r="M37" s="43" t="s">
        <v>57</v>
      </c>
      <c r="N37">
        <f>SQRT(N36)</f>
        <v>0.66205952845418858</v>
      </c>
      <c r="P37" s="91"/>
      <c r="Q37" s="16" t="s">
        <v>1</v>
      </c>
      <c r="R37" s="41">
        <f t="shared" si="21"/>
        <v>0</v>
      </c>
      <c r="S37" s="41">
        <f t="shared" si="18"/>
        <v>0</v>
      </c>
      <c r="T37" s="41">
        <f t="shared" si="18"/>
        <v>2.1780681221311884E-3</v>
      </c>
      <c r="U37" s="41">
        <f t="shared" si="18"/>
        <v>1.976562751134001E-6</v>
      </c>
      <c r="V37" s="41">
        <f t="shared" si="18"/>
        <v>1.0611021085035162E-5</v>
      </c>
      <c r="W37" s="41">
        <f t="shared" si="18"/>
        <v>1.0402961848073689E-7</v>
      </c>
      <c r="X37" s="27">
        <f t="shared" si="18"/>
        <v>0</v>
      </c>
      <c r="Y37" s="41">
        <f t="shared" si="18"/>
        <v>3.1208885544221066E-7</v>
      </c>
      <c r="Z37" s="7">
        <f t="shared" si="22"/>
        <v>2.1910718244412806E-3</v>
      </c>
      <c r="AB37" s="42" t="s">
        <v>47</v>
      </c>
      <c r="AC37" s="45">
        <f>(1/(K39*K39*K39))*AO31</f>
        <v>2.7524859673447822E-3</v>
      </c>
      <c r="AE37" s="7">
        <f t="shared" si="23"/>
        <v>963959</v>
      </c>
      <c r="AF37" s="7">
        <f t="shared" si="24"/>
        <v>23911</v>
      </c>
      <c r="AG37" s="7">
        <f t="shared" si="25"/>
        <v>479627</v>
      </c>
      <c r="AH37" s="7">
        <f t="shared" si="26"/>
        <v>2021208</v>
      </c>
      <c r="AI37" s="7">
        <f t="shared" si="27"/>
        <v>5180641</v>
      </c>
      <c r="AJ37" s="7">
        <f t="shared" si="28"/>
        <v>598823</v>
      </c>
      <c r="AK37" s="7">
        <f t="shared" si="29"/>
        <v>42147</v>
      </c>
      <c r="AL37" s="7">
        <f t="shared" si="30"/>
        <v>470827</v>
      </c>
      <c r="AM37" s="7">
        <f t="shared" si="31"/>
        <v>9781143</v>
      </c>
      <c r="AO37" s="48">
        <f t="shared" si="32"/>
        <v>0</v>
      </c>
      <c r="AP37" s="48">
        <f t="shared" si="19"/>
        <v>0</v>
      </c>
      <c r="AQ37" s="48">
        <f t="shared" si="19"/>
        <v>4816390591983873</v>
      </c>
      <c r="AR37" s="48">
        <f t="shared" si="19"/>
        <v>77620353806016</v>
      </c>
      <c r="AS37" s="48">
        <f t="shared" si="19"/>
        <v>2737582199429862</v>
      </c>
      <c r="AT37" s="48">
        <f t="shared" si="19"/>
        <v>358588985329</v>
      </c>
      <c r="AU37" s="48">
        <f t="shared" si="19"/>
        <v>0</v>
      </c>
      <c r="AV37" s="48">
        <f t="shared" si="19"/>
        <v>665034191787</v>
      </c>
    </row>
    <row r="38" spans="1:48" x14ac:dyDescent="0.35">
      <c r="A38" s="91"/>
      <c r="B38" s="16" t="s">
        <v>2</v>
      </c>
      <c r="C38" s="7">
        <v>0</v>
      </c>
      <c r="D38" s="21">
        <v>0</v>
      </c>
      <c r="E38" s="19">
        <v>26</v>
      </c>
      <c r="F38" s="7">
        <v>3022</v>
      </c>
      <c r="G38" s="7">
        <v>12288</v>
      </c>
      <c r="H38" s="7">
        <v>4471</v>
      </c>
      <c r="I38" s="21">
        <v>0</v>
      </c>
      <c r="J38" s="27">
        <v>424344</v>
      </c>
      <c r="K38" s="7">
        <f>SUM(C38:J38)</f>
        <v>444151</v>
      </c>
      <c r="L38" s="8">
        <f>J38/K38</f>
        <v>0.95540480602317679</v>
      </c>
      <c r="P38" s="91"/>
      <c r="Q38" s="16" t="s">
        <v>2</v>
      </c>
      <c r="R38" s="41">
        <f t="shared" si="21"/>
        <v>0</v>
      </c>
      <c r="S38" s="41">
        <f t="shared" si="18"/>
        <v>0</v>
      </c>
      <c r="T38" s="41">
        <f t="shared" si="18"/>
        <v>2.7047700804991593E-6</v>
      </c>
      <c r="U38" s="41">
        <f t="shared" si="18"/>
        <v>3.1437750704878687E-4</v>
      </c>
      <c r="V38" s="41">
        <f t="shared" si="18"/>
        <v>1.2783159518912949E-3</v>
      </c>
      <c r="W38" s="41">
        <f t="shared" si="18"/>
        <v>4.6511642422737465E-4</v>
      </c>
      <c r="X38" s="41">
        <f t="shared" si="18"/>
        <v>0</v>
      </c>
      <c r="Y38" s="27">
        <f t="shared" si="18"/>
        <v>4.4144344424589817E-2</v>
      </c>
      <c r="Z38" s="7">
        <f>SUM(R38:Y38)</f>
        <v>4.6204859077837772E-2</v>
      </c>
      <c r="AB38" s="42" t="s">
        <v>56</v>
      </c>
      <c r="AC38">
        <f>AC33/N37</f>
        <v>4.400553499824144E-2</v>
      </c>
      <c r="AE38" s="7">
        <f t="shared" si="23"/>
        <v>1387048</v>
      </c>
      <c r="AF38" s="7">
        <f t="shared" si="24"/>
        <v>447000</v>
      </c>
      <c r="AG38" s="7">
        <f t="shared" si="25"/>
        <v>902716</v>
      </c>
      <c r="AH38" s="7">
        <f t="shared" si="26"/>
        <v>2444297</v>
      </c>
      <c r="AI38" s="7">
        <f t="shared" si="27"/>
        <v>5603730</v>
      </c>
      <c r="AJ38" s="7">
        <f t="shared" si="28"/>
        <v>1021912</v>
      </c>
      <c r="AK38" s="7">
        <f t="shared" si="29"/>
        <v>465236</v>
      </c>
      <c r="AL38" s="7">
        <f t="shared" si="30"/>
        <v>893916</v>
      </c>
      <c r="AM38" s="7">
        <f t="shared" si="31"/>
        <v>13165855</v>
      </c>
      <c r="AO38" s="48">
        <f t="shared" si="32"/>
        <v>0</v>
      </c>
      <c r="AP38" s="48">
        <f t="shared" si="19"/>
        <v>0</v>
      </c>
      <c r="AQ38" s="48">
        <f t="shared" si="19"/>
        <v>21187300593056</v>
      </c>
      <c r="AR38" s="48">
        <f t="shared" si="19"/>
        <v>1.80552044047596E+16</v>
      </c>
      <c r="AS38" s="48">
        <f t="shared" si="19"/>
        <v>3.858651944497152E+17</v>
      </c>
      <c r="AT38" s="48">
        <f t="shared" si="19"/>
        <v>4669083790911424</v>
      </c>
      <c r="AU38" s="48">
        <f t="shared" si="19"/>
        <v>0</v>
      </c>
      <c r="AV38" s="48">
        <f t="shared" si="19"/>
        <v>3.3908727110412326E+17</v>
      </c>
    </row>
    <row r="39" spans="1:48" x14ac:dyDescent="0.35">
      <c r="A39" s="85"/>
      <c r="B39" s="4" t="s">
        <v>32</v>
      </c>
      <c r="C39" s="7">
        <f>SUM(C31:C38)</f>
        <v>822896</v>
      </c>
      <c r="D39" s="7">
        <f t="shared" ref="D39:H39" si="33">SUM(D31:D38)</f>
        <v>2829</v>
      </c>
      <c r="E39" s="7">
        <f t="shared" si="33"/>
        <v>2340108</v>
      </c>
      <c r="F39" s="7">
        <f t="shared" si="33"/>
        <v>308178</v>
      </c>
      <c r="G39" s="7">
        <f t="shared" si="33"/>
        <v>4984317</v>
      </c>
      <c r="H39" s="7">
        <f t="shared" si="33"/>
        <v>718819</v>
      </c>
      <c r="I39" s="7">
        <f>SUM(I31:I38)</f>
        <v>4835</v>
      </c>
      <c r="J39" s="7">
        <f>SUM(J31:J38)</f>
        <v>425028</v>
      </c>
      <c r="K39" s="4">
        <f>SUM(C39:J39)</f>
        <v>9607010</v>
      </c>
      <c r="L39" s="34"/>
      <c r="P39" s="85"/>
      <c r="Q39" s="4" t="s">
        <v>32</v>
      </c>
      <c r="R39" s="7">
        <f>SUM(R31:R38)</f>
        <v>8.5605556929324464E-2</v>
      </c>
      <c r="S39" s="7">
        <f t="shared" ref="S39:Z39" si="34">SUM(S31:S38)</f>
        <v>2.9429979068200466E-4</v>
      </c>
      <c r="T39" s="7">
        <f t="shared" si="34"/>
        <v>0.24344054244372021</v>
      </c>
      <c r="U39" s="7">
        <f t="shared" si="34"/>
        <v>3.2059639764156531E-2</v>
      </c>
      <c r="V39" s="7">
        <f t="shared" si="34"/>
        <v>0.51851659589705101</v>
      </c>
      <c r="W39" s="7">
        <f t="shared" si="34"/>
        <v>7.4778466326704804E-2</v>
      </c>
      <c r="X39" s="7">
        <f t="shared" si="34"/>
        <v>5.0298320535436289E-4</v>
      </c>
      <c r="Y39" s="7">
        <f t="shared" si="34"/>
        <v>4.4215500683630643E-2</v>
      </c>
      <c r="Z39" s="9">
        <f t="shared" si="34"/>
        <v>0.99941358504062405</v>
      </c>
    </row>
    <row r="40" spans="1:48" x14ac:dyDescent="0.35">
      <c r="A40" s="94" t="s">
        <v>35</v>
      </c>
      <c r="B40" s="94"/>
      <c r="C40" s="31">
        <f>C31/C39</f>
        <v>0.8339814508759309</v>
      </c>
      <c r="D40" s="31">
        <f>D32/D39</f>
        <v>1</v>
      </c>
      <c r="E40" s="31">
        <f>E33/E39</f>
        <v>0.1326118281720331</v>
      </c>
      <c r="F40" s="31">
        <f>F34/F39</f>
        <v>0.39066059225512528</v>
      </c>
      <c r="G40" s="31">
        <f>G35/G39</f>
        <v>0.8772413552348296</v>
      </c>
      <c r="H40" s="31">
        <f>H36/H39</f>
        <v>0.49073271574624489</v>
      </c>
      <c r="I40" s="31">
        <f>I37/I39</f>
        <v>0</v>
      </c>
      <c r="J40" s="31">
        <f>J38/J39</f>
        <v>0.99839069426014282</v>
      </c>
      <c r="K40" s="34"/>
      <c r="L40" s="34"/>
    </row>
    <row r="41" spans="1:48" ht="18.5" x14ac:dyDescent="0.45">
      <c r="A41" s="25"/>
      <c r="B41" s="26"/>
      <c r="C41" s="17"/>
      <c r="D41" s="17"/>
      <c r="E41" s="17"/>
      <c r="F41" s="17"/>
      <c r="G41" s="17"/>
      <c r="H41" s="17"/>
      <c r="I41" s="17"/>
      <c r="J41" s="17"/>
      <c r="K41" s="18"/>
      <c r="L41" s="36" t="s">
        <v>37</v>
      </c>
      <c r="M41" s="22">
        <f>(C31+D32+E33+F34+G35+H36+I37+J38)/K39</f>
        <v>0.65258274947147965</v>
      </c>
    </row>
    <row r="42" spans="1:48" ht="21" x14ac:dyDescent="0.5">
      <c r="B42" s="23" t="s">
        <v>40</v>
      </c>
    </row>
    <row r="44" spans="1:48" x14ac:dyDescent="0.35">
      <c r="A44" s="84" t="s">
        <v>34</v>
      </c>
      <c r="B44" s="80">
        <v>2014</v>
      </c>
      <c r="C44" s="81"/>
      <c r="D44" s="81"/>
      <c r="E44" s="81"/>
      <c r="F44" s="81"/>
      <c r="G44" s="81"/>
      <c r="H44" s="81"/>
      <c r="I44" s="81"/>
      <c r="J44" s="81"/>
      <c r="K44" s="82"/>
      <c r="L44" s="86" t="s">
        <v>36</v>
      </c>
      <c r="P44" s="87" t="s">
        <v>34</v>
      </c>
      <c r="Q44" s="80">
        <v>2014</v>
      </c>
      <c r="R44" s="81"/>
      <c r="S44" s="81"/>
      <c r="T44" s="81"/>
      <c r="U44" s="81"/>
      <c r="V44" s="81"/>
      <c r="W44" s="81"/>
      <c r="X44" s="81"/>
      <c r="Y44" s="81"/>
      <c r="Z44" s="82"/>
    </row>
    <row r="45" spans="1:48" x14ac:dyDescent="0.35">
      <c r="A45" s="85"/>
      <c r="B45" s="7"/>
      <c r="C45" s="7" t="s">
        <v>8</v>
      </c>
      <c r="D45" s="7" t="s">
        <v>0</v>
      </c>
      <c r="E45" s="7" t="s">
        <v>11</v>
      </c>
      <c r="F45" s="7" t="s">
        <v>3</v>
      </c>
      <c r="G45" s="7" t="s">
        <v>10</v>
      </c>
      <c r="H45" s="7" t="s">
        <v>19</v>
      </c>
      <c r="I45" s="7" t="s">
        <v>20</v>
      </c>
      <c r="J45" s="7" t="s">
        <v>2</v>
      </c>
      <c r="K45" s="20" t="s">
        <v>28</v>
      </c>
      <c r="L45" s="86"/>
      <c r="P45" s="88"/>
      <c r="Q45" s="7"/>
      <c r="R45" s="7" t="s">
        <v>8</v>
      </c>
      <c r="S45" s="7" t="s">
        <v>0</v>
      </c>
      <c r="T45" s="7" t="s">
        <v>11</v>
      </c>
      <c r="U45" s="7" t="s">
        <v>3</v>
      </c>
      <c r="V45" s="7" t="s">
        <v>10</v>
      </c>
      <c r="W45" s="7" t="s">
        <v>19</v>
      </c>
      <c r="X45" s="7" t="s">
        <v>20</v>
      </c>
      <c r="Y45" s="7" t="s">
        <v>2</v>
      </c>
      <c r="Z45" s="20" t="s">
        <v>28</v>
      </c>
      <c r="AE45" s="89" t="s">
        <v>53</v>
      </c>
      <c r="AF45" s="89"/>
      <c r="AG45" s="89"/>
      <c r="AH45" s="89"/>
      <c r="AI45" s="89"/>
      <c r="AJ45" s="89"/>
      <c r="AK45" s="89"/>
      <c r="AL45" s="89"/>
      <c r="AM45" s="89"/>
      <c r="AO45" s="90" t="s">
        <v>54</v>
      </c>
      <c r="AP45" s="90"/>
      <c r="AQ45" s="90"/>
      <c r="AR45" s="90"/>
      <c r="AS45" s="90"/>
      <c r="AT45" s="90"/>
      <c r="AU45" s="90"/>
      <c r="AV45" s="90"/>
    </row>
    <row r="46" spans="1:48" x14ac:dyDescent="0.35">
      <c r="A46" s="84">
        <v>2006</v>
      </c>
      <c r="B46" s="15" t="s">
        <v>8</v>
      </c>
      <c r="C46" s="27">
        <v>735892</v>
      </c>
      <c r="D46" s="7">
        <v>2829</v>
      </c>
      <c r="E46" s="7">
        <v>222903</v>
      </c>
      <c r="F46" s="7">
        <v>2268</v>
      </c>
      <c r="G46" s="7">
        <v>67995</v>
      </c>
      <c r="H46" s="7">
        <v>4969</v>
      </c>
      <c r="I46" s="7">
        <v>0</v>
      </c>
      <c r="J46" s="7">
        <v>0</v>
      </c>
      <c r="K46" s="7">
        <f>SUM(C46:J46)</f>
        <v>1036856</v>
      </c>
      <c r="L46" s="8">
        <f>C46/K46</f>
        <v>0.70973404214278546</v>
      </c>
      <c r="M46" s="43" t="s">
        <v>49</v>
      </c>
      <c r="N46">
        <f>C46+D47+E48+F49+G50+H51+I52+J53</f>
        <v>6308004</v>
      </c>
      <c r="P46" s="84">
        <v>2006</v>
      </c>
      <c r="Q46" s="15" t="s">
        <v>8</v>
      </c>
      <c r="R46" s="27">
        <f>C46/$K$24</f>
        <v>7.6554564003026432E-2</v>
      </c>
      <c r="S46" s="41">
        <f t="shared" ref="S46:Y53" si="35">D46/$K$24</f>
        <v>2.9429979068200466E-4</v>
      </c>
      <c r="T46" s="41">
        <f t="shared" si="35"/>
        <v>2.3188514048211695E-2</v>
      </c>
      <c r="U46" s="41">
        <f t="shared" si="35"/>
        <v>2.3593917471431125E-4</v>
      </c>
      <c r="V46" s="41">
        <f t="shared" si="35"/>
        <v>7.073493908597705E-3</v>
      </c>
      <c r="W46" s="41">
        <f t="shared" si="35"/>
        <v>5.1692317423078157E-4</v>
      </c>
      <c r="X46" s="41">
        <f t="shared" si="35"/>
        <v>0</v>
      </c>
      <c r="Y46" s="41">
        <f t="shared" si="35"/>
        <v>0</v>
      </c>
      <c r="Z46" s="7">
        <f>SUM(R46:Y46)</f>
        <v>0.10786373409946294</v>
      </c>
      <c r="AB46" t="s">
        <v>42</v>
      </c>
      <c r="AC46">
        <f>R46+S47+T48+U49+V50+W51+X52+Y53</f>
        <v>0.65621924949496224</v>
      </c>
      <c r="AE46" s="7">
        <f>$C$24+K46</f>
        <v>1979753</v>
      </c>
      <c r="AF46" s="7">
        <f>$D$24+K46</f>
        <v>1039705</v>
      </c>
      <c r="AG46" s="7">
        <f>$E$24+K46</f>
        <v>1495421</v>
      </c>
      <c r="AH46" s="7">
        <f>$F$24+K46</f>
        <v>3037002</v>
      </c>
      <c r="AI46" s="7">
        <f>$G$24+K46</f>
        <v>6196435</v>
      </c>
      <c r="AJ46" s="7">
        <f>$H$24+K46</f>
        <v>1614617</v>
      </c>
      <c r="AK46" s="7">
        <f>$I$24+K46</f>
        <v>1057941</v>
      </c>
      <c r="AL46" s="7">
        <f>$J$24+K46</f>
        <v>1486621</v>
      </c>
      <c r="AM46" s="7">
        <f>SUM(AE46:AL46)</f>
        <v>17907495</v>
      </c>
      <c r="AO46" s="48">
        <f>C46*(AE46*AE46)</f>
        <v>2.8842712510129951E+18</v>
      </c>
      <c r="AP46" s="48">
        <f t="shared" ref="AP46:AV53" si="36">D46*(AF46*AF46)</f>
        <v>3058110771793725</v>
      </c>
      <c r="AQ46" s="48">
        <f t="shared" si="36"/>
        <v>4.9847440514992064E+17</v>
      </c>
      <c r="AR46" s="48">
        <f t="shared" si="36"/>
        <v>2.0918628443673072E+16</v>
      </c>
      <c r="AS46" s="48">
        <f t="shared" si="36"/>
        <v>2.6107228771937541E+18</v>
      </c>
      <c r="AT46" s="48">
        <f t="shared" si="36"/>
        <v>1.295412365368764E+16</v>
      </c>
      <c r="AU46" s="48">
        <f t="shared" si="36"/>
        <v>0</v>
      </c>
      <c r="AV46" s="48">
        <f t="shared" si="36"/>
        <v>0</v>
      </c>
    </row>
    <row r="47" spans="1:48" x14ac:dyDescent="0.35">
      <c r="A47" s="91"/>
      <c r="B47" s="16" t="s">
        <v>0</v>
      </c>
      <c r="C47" s="7">
        <v>0</v>
      </c>
      <c r="D47" s="27">
        <v>0</v>
      </c>
      <c r="E47" s="7">
        <v>0</v>
      </c>
      <c r="F47" s="7">
        <v>555</v>
      </c>
      <c r="G47" s="7">
        <v>1801</v>
      </c>
      <c r="H47" s="7">
        <v>356</v>
      </c>
      <c r="I47" s="7">
        <v>0</v>
      </c>
      <c r="J47" s="19">
        <v>0</v>
      </c>
      <c r="K47" s="7">
        <f t="shared" ref="K47:K53" si="37">SUM(C47:J47)</f>
        <v>2712</v>
      </c>
      <c r="L47" s="8">
        <f>D47/K47</f>
        <v>0</v>
      </c>
      <c r="M47" s="43" t="s">
        <v>51</v>
      </c>
      <c r="N47" s="24">
        <f>C54*K46+D54*K47+E54*K48+F54*K49+G54*K50+H54*K51+I54*K52+J54*K53</f>
        <v>28900741044482</v>
      </c>
      <c r="P47" s="91"/>
      <c r="Q47" s="16" t="s">
        <v>0</v>
      </c>
      <c r="R47" s="41">
        <f t="shared" ref="R47:R53" si="38">C47/$K$24</f>
        <v>0</v>
      </c>
      <c r="S47" s="27">
        <f t="shared" si="35"/>
        <v>0</v>
      </c>
      <c r="T47" s="41">
        <f t="shared" si="35"/>
        <v>0</v>
      </c>
      <c r="U47" s="41">
        <f t="shared" si="35"/>
        <v>5.7736438256808974E-5</v>
      </c>
      <c r="V47" s="41">
        <f t="shared" si="35"/>
        <v>1.8735734288380712E-4</v>
      </c>
      <c r="W47" s="41">
        <f t="shared" si="35"/>
        <v>3.7034544179142332E-5</v>
      </c>
      <c r="X47" s="41">
        <f t="shared" si="35"/>
        <v>0</v>
      </c>
      <c r="Y47" s="41">
        <f t="shared" si="35"/>
        <v>0</v>
      </c>
      <c r="Z47" s="7">
        <f t="shared" ref="Z47:Z52" si="39">SUM(R47:Y47)</f>
        <v>2.8212832531975842E-4</v>
      </c>
      <c r="AB47" t="s">
        <v>43</v>
      </c>
      <c r="AC47">
        <f>R54*Z46+S54*Z47+T54*Z48+U54*Z49+V54*Z50+W54*Z51+X54*Z52+Y54*Z53</f>
        <v>0.31276848766713633</v>
      </c>
      <c r="AE47" s="7">
        <f t="shared" ref="AE47:AE53" si="40">$C$24+K47</f>
        <v>945609</v>
      </c>
      <c r="AF47" s="7">
        <f t="shared" ref="AF47:AF53" si="41">$D$24+K47</f>
        <v>5561</v>
      </c>
      <c r="AG47" s="7">
        <f t="shared" ref="AG47:AG53" si="42">$E$24+K47</f>
        <v>461277</v>
      </c>
      <c r="AH47" s="7">
        <f t="shared" ref="AH47:AH53" si="43">$F$24+K47</f>
        <v>2002858</v>
      </c>
      <c r="AI47" s="7">
        <f t="shared" ref="AI47:AI53" si="44">$G$24+K47</f>
        <v>5162291</v>
      </c>
      <c r="AJ47" s="7">
        <f t="shared" ref="AJ47:AJ53" si="45">$H$24+K47</f>
        <v>580473</v>
      </c>
      <c r="AK47" s="7">
        <f t="shared" ref="AK47:AK53" si="46">$I$24+K47</f>
        <v>23797</v>
      </c>
      <c r="AL47" s="7">
        <f t="shared" ref="AL47:AL53" si="47">$J$24+K47</f>
        <v>452477</v>
      </c>
      <c r="AM47" s="7">
        <f t="shared" ref="AM47:AM53" si="48">SUM(AE47:AL47)</f>
        <v>9634343</v>
      </c>
      <c r="AO47" s="48">
        <f t="shared" ref="AO47:AO53" si="49">C47*(AE47*AE47)</f>
        <v>0</v>
      </c>
      <c r="AP47" s="48">
        <f t="shared" si="36"/>
        <v>0</v>
      </c>
      <c r="AQ47" s="48">
        <f t="shared" si="36"/>
        <v>0</v>
      </c>
      <c r="AR47" s="48">
        <f t="shared" si="36"/>
        <v>2226349293331020</v>
      </c>
      <c r="AS47" s="48">
        <f t="shared" si="36"/>
        <v>4.799529631199448E+16</v>
      </c>
      <c r="AT47" s="48">
        <f t="shared" si="36"/>
        <v>119953809727524</v>
      </c>
      <c r="AU47" s="48">
        <f t="shared" si="36"/>
        <v>0</v>
      </c>
      <c r="AV47" s="48">
        <f t="shared" si="36"/>
        <v>0</v>
      </c>
    </row>
    <row r="48" spans="1:48" x14ac:dyDescent="0.35">
      <c r="A48" s="91"/>
      <c r="B48" s="16" t="s">
        <v>11</v>
      </c>
      <c r="C48" s="7">
        <v>39609</v>
      </c>
      <c r="D48" s="7">
        <v>0</v>
      </c>
      <c r="E48" s="27">
        <v>304180</v>
      </c>
      <c r="F48" s="7">
        <v>40701</v>
      </c>
      <c r="G48" s="7">
        <v>48559</v>
      </c>
      <c r="H48" s="7">
        <v>5671</v>
      </c>
      <c r="I48" s="7">
        <v>246</v>
      </c>
      <c r="J48" s="7">
        <v>0</v>
      </c>
      <c r="K48" s="7">
        <f t="shared" si="37"/>
        <v>438966</v>
      </c>
      <c r="L48" s="8">
        <f>E48/K48</f>
        <v>0.69294660634308802</v>
      </c>
      <c r="P48" s="91"/>
      <c r="Q48" s="16" t="s">
        <v>11</v>
      </c>
      <c r="R48" s="41">
        <f t="shared" si="38"/>
        <v>4.120509158403507E-3</v>
      </c>
      <c r="S48" s="41">
        <f t="shared" si="35"/>
        <v>0</v>
      </c>
      <c r="T48" s="27">
        <f t="shared" si="35"/>
        <v>3.1643729349470545E-2</v>
      </c>
      <c r="U48" s="41">
        <f t="shared" si="35"/>
        <v>4.2341095017844723E-3</v>
      </c>
      <c r="V48" s="41">
        <f t="shared" si="35"/>
        <v>5.0515742438061026E-3</v>
      </c>
      <c r="W48" s="41">
        <f t="shared" si="35"/>
        <v>5.8995196640425893E-4</v>
      </c>
      <c r="X48" s="41">
        <f t="shared" si="35"/>
        <v>2.5591286146261274E-5</v>
      </c>
      <c r="Y48" s="41">
        <f t="shared" si="35"/>
        <v>0</v>
      </c>
      <c r="Z48" s="7">
        <f t="shared" si="39"/>
        <v>4.5665465506015149E-2</v>
      </c>
      <c r="AB48" t="s">
        <v>44</v>
      </c>
      <c r="AC48">
        <f>(AC46-AC47)/1-AC47</f>
        <v>3.0682274160689582E-2</v>
      </c>
      <c r="AE48" s="7">
        <f t="shared" si="40"/>
        <v>1381863</v>
      </c>
      <c r="AF48" s="7">
        <f t="shared" si="41"/>
        <v>441815</v>
      </c>
      <c r="AG48" s="7">
        <f t="shared" si="42"/>
        <v>897531</v>
      </c>
      <c r="AH48" s="7">
        <f t="shared" si="43"/>
        <v>2439112</v>
      </c>
      <c r="AI48" s="7">
        <f t="shared" si="44"/>
        <v>5598545</v>
      </c>
      <c r="AJ48" s="7">
        <f t="shared" si="45"/>
        <v>1016727</v>
      </c>
      <c r="AK48" s="7">
        <f t="shared" si="46"/>
        <v>460051</v>
      </c>
      <c r="AL48" s="7">
        <f t="shared" si="47"/>
        <v>888731</v>
      </c>
      <c r="AM48" s="7">
        <f t="shared" si="48"/>
        <v>13124375</v>
      </c>
      <c r="AO48" s="48">
        <f t="shared" si="49"/>
        <v>7.5635181798609328E+16</v>
      </c>
      <c r="AP48" s="48">
        <f t="shared" si="36"/>
        <v>0</v>
      </c>
      <c r="AQ48" s="48">
        <f t="shared" si="36"/>
        <v>2.4503581751341699E+17</v>
      </c>
      <c r="AR48" s="48">
        <f t="shared" si="36"/>
        <v>2.4214113035308934E+17</v>
      </c>
      <c r="AS48" s="48">
        <f t="shared" si="36"/>
        <v>1.522019025336617E+18</v>
      </c>
      <c r="AT48" s="48">
        <f t="shared" si="36"/>
        <v>5862304337431959</v>
      </c>
      <c r="AU48" s="48">
        <f t="shared" si="36"/>
        <v>52065142959846</v>
      </c>
      <c r="AV48" s="48">
        <f t="shared" si="36"/>
        <v>0</v>
      </c>
    </row>
    <row r="49" spans="1:48" x14ac:dyDescent="0.35">
      <c r="A49" s="91"/>
      <c r="B49" s="16" t="s">
        <v>3</v>
      </c>
      <c r="C49" s="7">
        <v>37510</v>
      </c>
      <c r="D49" s="7">
        <v>0</v>
      </c>
      <c r="E49" s="7">
        <v>1313952</v>
      </c>
      <c r="F49" s="27">
        <v>118724</v>
      </c>
      <c r="G49" s="7">
        <v>324878</v>
      </c>
      <c r="H49" s="7">
        <v>117573</v>
      </c>
      <c r="I49" s="7">
        <v>1997</v>
      </c>
      <c r="J49" s="7">
        <v>0</v>
      </c>
      <c r="K49" s="7">
        <f t="shared" si="37"/>
        <v>1914634</v>
      </c>
      <c r="L49" s="8">
        <f>F49/K49</f>
        <v>6.2008718115316032E-2</v>
      </c>
      <c r="M49" s="43" t="s">
        <v>52</v>
      </c>
      <c r="N49">
        <f>((C46*(C54+K46))+(D47*(D54+K47))+(E48*(E54+K48))+(F49*(F54+K49))+(G50*(G54+K50))+(H51*(H54+K51))+(I52*(I54+K52))+(J53*(J54+K53)))</f>
        <v>47802321000500</v>
      </c>
      <c r="P49" s="91"/>
      <c r="Q49" s="16" t="s">
        <v>3</v>
      </c>
      <c r="R49" s="41">
        <f t="shared" si="38"/>
        <v>3.9021509892124408E-3</v>
      </c>
      <c r="S49" s="41">
        <f t="shared" si="35"/>
        <v>0</v>
      </c>
      <c r="T49" s="41">
        <f t="shared" si="35"/>
        <v>0.13668992526200119</v>
      </c>
      <c r="U49" s="27">
        <f t="shared" si="35"/>
        <v>1.2350812424507007E-2</v>
      </c>
      <c r="V49" s="41">
        <f t="shared" si="35"/>
        <v>3.379693439278484E-2</v>
      </c>
      <c r="W49" s="41">
        <f t="shared" si="35"/>
        <v>1.2231074333635678E-2</v>
      </c>
      <c r="X49" s="41">
        <f t="shared" si="35"/>
        <v>2.0774714810603158E-4</v>
      </c>
      <c r="Y49" s="41">
        <f t="shared" si="35"/>
        <v>0</v>
      </c>
      <c r="Z49" s="7">
        <f t="shared" si="39"/>
        <v>0.19917864455024717</v>
      </c>
      <c r="AB49" s="42" t="s">
        <v>48</v>
      </c>
      <c r="AC49">
        <f>1/K54*(C46+D47+E48+F49+G50+H51+I52+J53)</f>
        <v>0.65660524892484606</v>
      </c>
      <c r="AE49" s="7">
        <f t="shared" si="40"/>
        <v>2857531</v>
      </c>
      <c r="AF49" s="7">
        <f t="shared" si="41"/>
        <v>1917483</v>
      </c>
      <c r="AG49" s="7">
        <f t="shared" si="42"/>
        <v>2373199</v>
      </c>
      <c r="AH49" s="7">
        <f t="shared" si="43"/>
        <v>3914780</v>
      </c>
      <c r="AI49" s="7">
        <f t="shared" si="44"/>
        <v>7074213</v>
      </c>
      <c r="AJ49" s="7">
        <f t="shared" si="45"/>
        <v>2492395</v>
      </c>
      <c r="AK49" s="7">
        <f t="shared" si="46"/>
        <v>1935719</v>
      </c>
      <c r="AL49" s="7">
        <f t="shared" si="47"/>
        <v>2364399</v>
      </c>
      <c r="AM49" s="7">
        <f t="shared" si="48"/>
        <v>24929719</v>
      </c>
      <c r="AO49" s="48">
        <f t="shared" si="49"/>
        <v>3.0628728293269709E+17</v>
      </c>
      <c r="AP49" s="48">
        <f t="shared" si="36"/>
        <v>0</v>
      </c>
      <c r="AQ49" s="48">
        <f t="shared" si="36"/>
        <v>7.400274231064021E+18</v>
      </c>
      <c r="AR49" s="48">
        <f t="shared" si="36"/>
        <v>1.8195049526838415E+18</v>
      </c>
      <c r="AS49" s="48">
        <f t="shared" si="36"/>
        <v>1.6258353682317462E+19</v>
      </c>
      <c r="AT49" s="48">
        <f t="shared" si="36"/>
        <v>7.3036733662996736E+17</v>
      </c>
      <c r="AU49" s="48">
        <f t="shared" si="36"/>
        <v>7482775069781117</v>
      </c>
      <c r="AV49" s="48">
        <f t="shared" si="36"/>
        <v>0</v>
      </c>
    </row>
    <row r="50" spans="1:48" x14ac:dyDescent="0.35">
      <c r="A50" s="91"/>
      <c r="B50" s="16" t="s">
        <v>10</v>
      </c>
      <c r="C50" s="7">
        <v>9883</v>
      </c>
      <c r="D50" s="21">
        <v>0</v>
      </c>
      <c r="E50" s="7">
        <v>464398</v>
      </c>
      <c r="F50" s="7">
        <v>90391</v>
      </c>
      <c r="G50" s="27">
        <v>4377620</v>
      </c>
      <c r="H50" s="7">
        <v>238469</v>
      </c>
      <c r="I50" s="15">
        <v>2421</v>
      </c>
      <c r="J50" s="7">
        <v>79</v>
      </c>
      <c r="K50" s="7">
        <f t="shared" si="37"/>
        <v>5183261</v>
      </c>
      <c r="L50" s="8">
        <f>G50/K50</f>
        <v>0.84456869912589771</v>
      </c>
      <c r="M50" s="43" t="s">
        <v>55</v>
      </c>
      <c r="N50">
        <f>(1/K54)*((AC49*(1-AC49))/((1-AC50)*(1-AC50)))+((2*(1-AC49))*(2*AC49*AC50-AC51))/((1-AC50)*(1-AC50)*(1-AC50))+(((1-AC49)*(1-AC49))*(AC52-4*(AC50*AC50)))/((1-AC50)*(1-AC50)*(1-AC50)*(1-AC50))</f>
        <v>-0.43225067890574309</v>
      </c>
      <c r="P50" s="91"/>
      <c r="Q50" s="16" t="s">
        <v>10</v>
      </c>
      <c r="R50" s="41">
        <f t="shared" si="38"/>
        <v>1.0281247194451227E-3</v>
      </c>
      <c r="S50" s="41">
        <f t="shared" si="35"/>
        <v>0</v>
      </c>
      <c r="T50" s="41">
        <f t="shared" si="35"/>
        <v>4.8311146763217253E-2</v>
      </c>
      <c r="U50" s="41">
        <f t="shared" si="35"/>
        <v>9.4033412440922871E-3</v>
      </c>
      <c r="V50" s="27">
        <f t="shared" si="35"/>
        <v>0.45540213845364341</v>
      </c>
      <c r="W50" s="41">
        <f t="shared" si="35"/>
        <v>2.4807839089482846E-2</v>
      </c>
      <c r="X50" s="41">
        <f t="shared" si="35"/>
        <v>2.5185570634186401E-4</v>
      </c>
      <c r="Y50" s="41">
        <f t="shared" si="35"/>
        <v>8.2183398599782134E-6</v>
      </c>
      <c r="Z50" s="7">
        <f t="shared" si="39"/>
        <v>0.53921266431608272</v>
      </c>
      <c r="AB50" s="42" t="s">
        <v>45</v>
      </c>
      <c r="AC50" s="44">
        <f>(1/(K54*K54))*N47</f>
        <v>0.31313654747426339</v>
      </c>
      <c r="AE50" s="7">
        <f t="shared" si="40"/>
        <v>6126158</v>
      </c>
      <c r="AF50" s="7">
        <f t="shared" si="41"/>
        <v>5186110</v>
      </c>
      <c r="AG50" s="7">
        <f t="shared" si="42"/>
        <v>5641826</v>
      </c>
      <c r="AH50" s="7">
        <f t="shared" si="43"/>
        <v>7183407</v>
      </c>
      <c r="AI50" s="7">
        <f t="shared" si="44"/>
        <v>10342840</v>
      </c>
      <c r="AJ50" s="7">
        <f t="shared" si="45"/>
        <v>5761022</v>
      </c>
      <c r="AK50" s="7">
        <f t="shared" si="46"/>
        <v>5204346</v>
      </c>
      <c r="AL50" s="7">
        <f t="shared" si="47"/>
        <v>5633026</v>
      </c>
      <c r="AM50" s="7">
        <f t="shared" si="48"/>
        <v>51078735</v>
      </c>
      <c r="AO50" s="48">
        <f t="shared" si="49"/>
        <v>3.7090713042424723E+17</v>
      </c>
      <c r="AP50" s="48">
        <f t="shared" si="36"/>
        <v>0</v>
      </c>
      <c r="AQ50" s="48">
        <f t="shared" si="36"/>
        <v>1.4781881504868547E+19</v>
      </c>
      <c r="AR50" s="48">
        <f t="shared" si="36"/>
        <v>4.6642963739143209E+18</v>
      </c>
      <c r="AS50" s="48">
        <f t="shared" si="36"/>
        <v>4.6829300705587587E+20</v>
      </c>
      <c r="AT50" s="48">
        <f t="shared" si="36"/>
        <v>7.9146369439404155E+18</v>
      </c>
      <c r="AU50" s="48">
        <f t="shared" si="36"/>
        <v>6.5573311053560432E+16</v>
      </c>
      <c r="AV50" s="48">
        <f t="shared" si="36"/>
        <v>2506747571417404</v>
      </c>
    </row>
    <row r="51" spans="1:48" x14ac:dyDescent="0.35">
      <c r="A51" s="91"/>
      <c r="B51" s="15" t="s">
        <v>13</v>
      </c>
      <c r="C51" s="7">
        <v>2</v>
      </c>
      <c r="D51" s="7">
        <v>0</v>
      </c>
      <c r="E51" s="7">
        <v>13727</v>
      </c>
      <c r="F51" s="7">
        <v>52498</v>
      </c>
      <c r="G51" s="7">
        <v>151061</v>
      </c>
      <c r="H51" s="27">
        <v>347309</v>
      </c>
      <c r="I51" s="7">
        <v>171</v>
      </c>
      <c r="J51" s="15">
        <v>667</v>
      </c>
      <c r="K51" s="7">
        <f t="shared" si="37"/>
        <v>565435</v>
      </c>
      <c r="L51" s="8">
        <f>H51/K51</f>
        <v>0.61423328941434474</v>
      </c>
      <c r="N51">
        <f>N50*-1</f>
        <v>0.43225067890574309</v>
      </c>
      <c r="P51" s="91"/>
      <c r="Q51" s="15" t="s">
        <v>13</v>
      </c>
      <c r="R51" s="41">
        <f t="shared" si="38"/>
        <v>2.0805923696147378E-7</v>
      </c>
      <c r="S51" s="41">
        <f t="shared" si="35"/>
        <v>0</v>
      </c>
      <c r="T51" s="41">
        <f t="shared" si="35"/>
        <v>1.4280145728850753E-3</v>
      </c>
      <c r="U51" s="41">
        <f t="shared" si="35"/>
        <v>5.4613469110017252E-3</v>
      </c>
      <c r="V51" s="41">
        <f t="shared" si="35"/>
        <v>1.5714818197318594E-2</v>
      </c>
      <c r="W51" s="27">
        <f t="shared" si="35"/>
        <v>3.613042276492625E-2</v>
      </c>
      <c r="X51" s="41">
        <f t="shared" si="35"/>
        <v>1.7789064760206009E-5</v>
      </c>
      <c r="Y51" s="41">
        <f t="shared" si="35"/>
        <v>6.93877555266515E-5</v>
      </c>
      <c r="Z51" s="7">
        <f t="shared" si="39"/>
        <v>5.8821987325655467E-2</v>
      </c>
      <c r="AB51" s="42" t="s">
        <v>46</v>
      </c>
      <c r="AC51">
        <f>(1/(K54*K54))*((C46*(C54+K46))+(D47*(D54+K47))+(E48*(E54+K48))+(F49*(F54+K49))+(G50*(G54+K50))+(H51*(H54+K51))+(I52*(I54+K52))+(J53*(J54+K53)))</f>
        <v>0.51793321618689092</v>
      </c>
      <c r="AE51" s="7">
        <f t="shared" si="40"/>
        <v>1508332</v>
      </c>
      <c r="AF51" s="7">
        <f t="shared" si="41"/>
        <v>568284</v>
      </c>
      <c r="AG51" s="7">
        <f t="shared" si="42"/>
        <v>1024000</v>
      </c>
      <c r="AH51" s="7">
        <f t="shared" si="43"/>
        <v>2565581</v>
      </c>
      <c r="AI51" s="7">
        <f t="shared" si="44"/>
        <v>5725014</v>
      </c>
      <c r="AJ51" s="7">
        <f t="shared" si="45"/>
        <v>1143196</v>
      </c>
      <c r="AK51" s="7">
        <f t="shared" si="46"/>
        <v>586520</v>
      </c>
      <c r="AL51" s="7">
        <f t="shared" si="47"/>
        <v>1015200</v>
      </c>
      <c r="AM51" s="7">
        <f t="shared" si="48"/>
        <v>14136127</v>
      </c>
      <c r="AO51" s="48">
        <f t="shared" si="49"/>
        <v>4550130844448</v>
      </c>
      <c r="AP51" s="48">
        <f t="shared" si="36"/>
        <v>0</v>
      </c>
      <c r="AQ51" s="48">
        <f t="shared" si="36"/>
        <v>1.4393802752E+16</v>
      </c>
      <c r="AR51" s="48">
        <f t="shared" si="36"/>
        <v>3.4555264363521741E+17</v>
      </c>
      <c r="AS51" s="48">
        <f t="shared" si="36"/>
        <v>4.9511429032329083E+18</v>
      </c>
      <c r="AT51" s="48">
        <f t="shared" si="36"/>
        <v>4.5389712296452653E+17</v>
      </c>
      <c r="AU51" s="48">
        <f t="shared" si="36"/>
        <v>58824976478400</v>
      </c>
      <c r="AV51" s="48">
        <f t="shared" si="36"/>
        <v>687430903680000</v>
      </c>
    </row>
    <row r="52" spans="1:48" x14ac:dyDescent="0.35">
      <c r="A52" s="91"/>
      <c r="B52" s="16" t="s">
        <v>1</v>
      </c>
      <c r="C52" s="7">
        <v>0</v>
      </c>
      <c r="D52" s="7">
        <v>0</v>
      </c>
      <c r="E52" s="7">
        <v>20937</v>
      </c>
      <c r="F52" s="7">
        <v>19</v>
      </c>
      <c r="G52" s="15">
        <v>102</v>
      </c>
      <c r="H52" s="7">
        <v>1</v>
      </c>
      <c r="I52" s="27">
        <v>0</v>
      </c>
      <c r="J52" s="7">
        <v>3</v>
      </c>
      <c r="K52" s="7">
        <f t="shared" si="37"/>
        <v>21062</v>
      </c>
      <c r="L52" s="8">
        <f>I52/K52</f>
        <v>0</v>
      </c>
      <c r="M52" s="43" t="s">
        <v>57</v>
      </c>
      <c r="N52">
        <f>SQRT(N51)</f>
        <v>0.65745773925457984</v>
      </c>
      <c r="P52" s="91"/>
      <c r="Q52" s="16" t="s">
        <v>1</v>
      </c>
      <c r="R52" s="41">
        <f t="shared" si="38"/>
        <v>0</v>
      </c>
      <c r="S52" s="41">
        <f t="shared" si="35"/>
        <v>0</v>
      </c>
      <c r="T52" s="41">
        <f t="shared" si="35"/>
        <v>2.1780681221311884E-3</v>
      </c>
      <c r="U52" s="41">
        <f t="shared" si="35"/>
        <v>1.976562751134001E-6</v>
      </c>
      <c r="V52" s="41">
        <f t="shared" si="35"/>
        <v>1.0611021085035162E-5</v>
      </c>
      <c r="W52" s="41">
        <f t="shared" si="35"/>
        <v>1.0402961848073689E-7</v>
      </c>
      <c r="X52" s="27">
        <f t="shared" si="35"/>
        <v>0</v>
      </c>
      <c r="Y52" s="41">
        <f t="shared" si="35"/>
        <v>3.1208885544221066E-7</v>
      </c>
      <c r="Z52" s="7">
        <f t="shared" si="39"/>
        <v>2.1910718244412806E-3</v>
      </c>
      <c r="AB52" s="42" t="s">
        <v>47</v>
      </c>
      <c r="AC52" s="45">
        <f>(1/(K54*K54*K54))*AO46</f>
        <v>3.2529191673595966E-3</v>
      </c>
      <c r="AE52" s="7">
        <f t="shared" si="40"/>
        <v>963959</v>
      </c>
      <c r="AF52" s="7">
        <f t="shared" si="41"/>
        <v>23911</v>
      </c>
      <c r="AG52" s="7">
        <f t="shared" si="42"/>
        <v>479627</v>
      </c>
      <c r="AH52" s="7">
        <f t="shared" si="43"/>
        <v>2021208</v>
      </c>
      <c r="AI52" s="7">
        <f t="shared" si="44"/>
        <v>5180641</v>
      </c>
      <c r="AJ52" s="7">
        <f t="shared" si="45"/>
        <v>598823</v>
      </c>
      <c r="AK52" s="7">
        <f t="shared" si="46"/>
        <v>42147</v>
      </c>
      <c r="AL52" s="7">
        <f t="shared" si="47"/>
        <v>470827</v>
      </c>
      <c r="AM52" s="7">
        <f t="shared" si="48"/>
        <v>9781143</v>
      </c>
      <c r="AO52" s="48">
        <f t="shared" si="49"/>
        <v>0</v>
      </c>
      <c r="AP52" s="48">
        <f t="shared" si="36"/>
        <v>0</v>
      </c>
      <c r="AQ52" s="48">
        <f t="shared" si="36"/>
        <v>4816390591983873</v>
      </c>
      <c r="AR52" s="48">
        <f t="shared" si="36"/>
        <v>77620353806016</v>
      </c>
      <c r="AS52" s="48">
        <f t="shared" si="36"/>
        <v>2737582199429862</v>
      </c>
      <c r="AT52" s="48">
        <f t="shared" si="36"/>
        <v>358588985329</v>
      </c>
      <c r="AU52" s="48">
        <f t="shared" si="36"/>
        <v>0</v>
      </c>
      <c r="AV52" s="48">
        <f t="shared" si="36"/>
        <v>665034191787</v>
      </c>
    </row>
    <row r="53" spans="1:48" x14ac:dyDescent="0.35">
      <c r="A53" s="91"/>
      <c r="B53" s="16" t="s">
        <v>2</v>
      </c>
      <c r="C53" s="7">
        <v>0</v>
      </c>
      <c r="D53" s="21">
        <v>0</v>
      </c>
      <c r="E53" s="19">
        <v>11</v>
      </c>
      <c r="F53" s="7">
        <v>3022</v>
      </c>
      <c r="G53" s="7">
        <v>12287</v>
      </c>
      <c r="H53" s="7">
        <v>4471</v>
      </c>
      <c r="I53" s="7">
        <v>0</v>
      </c>
      <c r="J53" s="27">
        <v>424279</v>
      </c>
      <c r="K53" s="7">
        <f t="shared" si="37"/>
        <v>444070</v>
      </c>
      <c r="L53" s="8">
        <f>J53/K53</f>
        <v>0.95543270205147834</v>
      </c>
      <c r="P53" s="91"/>
      <c r="Q53" s="16" t="s">
        <v>2</v>
      </c>
      <c r="R53" s="41">
        <f t="shared" si="38"/>
        <v>0</v>
      </c>
      <c r="S53" s="41">
        <f t="shared" si="35"/>
        <v>0</v>
      </c>
      <c r="T53" s="41">
        <f t="shared" si="35"/>
        <v>1.1443258032881059E-6</v>
      </c>
      <c r="U53" s="41">
        <f t="shared" si="35"/>
        <v>3.1437750704878687E-4</v>
      </c>
      <c r="V53" s="41">
        <f t="shared" si="35"/>
        <v>1.2782119222728141E-3</v>
      </c>
      <c r="W53" s="41">
        <f t="shared" si="35"/>
        <v>4.6511642422737465E-4</v>
      </c>
      <c r="X53" s="41">
        <f t="shared" si="35"/>
        <v>0</v>
      </c>
      <c r="Y53" s="27">
        <f t="shared" si="35"/>
        <v>4.4137582499388567E-2</v>
      </c>
      <c r="Z53" s="7">
        <f>SUM(R53:Y53)</f>
        <v>4.619643267874083E-2</v>
      </c>
      <c r="AB53" s="42" t="s">
        <v>56</v>
      </c>
      <c r="AC53">
        <f>AC48/N52</f>
        <v>4.6668055342198714E-2</v>
      </c>
      <c r="AE53" s="7">
        <f t="shared" si="40"/>
        <v>1386967</v>
      </c>
      <c r="AF53" s="7">
        <f t="shared" si="41"/>
        <v>446919</v>
      </c>
      <c r="AG53" s="7">
        <f t="shared" si="42"/>
        <v>902635</v>
      </c>
      <c r="AH53" s="7">
        <f t="shared" si="43"/>
        <v>2444216</v>
      </c>
      <c r="AI53" s="7">
        <f t="shared" si="44"/>
        <v>5603649</v>
      </c>
      <c r="AJ53" s="7">
        <f t="shared" si="45"/>
        <v>1021831</v>
      </c>
      <c r="AK53" s="7">
        <f t="shared" si="46"/>
        <v>465155</v>
      </c>
      <c r="AL53" s="7">
        <f t="shared" si="47"/>
        <v>893835</v>
      </c>
      <c r="AM53" s="7">
        <f t="shared" si="48"/>
        <v>13165207</v>
      </c>
      <c r="AO53" s="48">
        <f t="shared" si="49"/>
        <v>0</v>
      </c>
      <c r="AP53" s="48">
        <f t="shared" si="36"/>
        <v>0</v>
      </c>
      <c r="AQ53" s="48">
        <f t="shared" si="36"/>
        <v>8962249375475</v>
      </c>
      <c r="AR53" s="48">
        <f t="shared" si="36"/>
        <v>1.8054007784770432E+16</v>
      </c>
      <c r="AS53" s="48">
        <f t="shared" si="36"/>
        <v>3.8582263854947469E+17</v>
      </c>
      <c r="AT53" s="48">
        <f t="shared" si="36"/>
        <v>4668343647340231</v>
      </c>
      <c r="AU53" s="48">
        <f t="shared" si="36"/>
        <v>0</v>
      </c>
      <c r="AV53" s="48">
        <f t="shared" si="36"/>
        <v>3.3897389160441574E+17</v>
      </c>
    </row>
    <row r="54" spans="1:48" x14ac:dyDescent="0.35">
      <c r="A54" s="85"/>
      <c r="B54" s="4" t="s">
        <v>32</v>
      </c>
      <c r="C54" s="7">
        <f>SUM(C46:C53)</f>
        <v>822896</v>
      </c>
      <c r="D54" s="7">
        <f t="shared" ref="D54" si="50">SUM(D46:D53)</f>
        <v>2829</v>
      </c>
      <c r="E54" s="7">
        <f t="shared" ref="E54" si="51">SUM(E46:E53)</f>
        <v>2340108</v>
      </c>
      <c r="F54" s="7">
        <f t="shared" ref="F54" si="52">SUM(F46:F53)</f>
        <v>308178</v>
      </c>
      <c r="G54" s="7">
        <f t="shared" ref="G54" si="53">SUM(G46:G53)</f>
        <v>4984303</v>
      </c>
      <c r="H54" s="7">
        <f t="shared" ref="H54" si="54">SUM(H46:H53)</f>
        <v>718819</v>
      </c>
      <c r="I54" s="7">
        <f>SUM(I46:I53)</f>
        <v>4835</v>
      </c>
      <c r="J54" s="7">
        <f t="shared" ref="J54" si="55">SUM(J46:J53)</f>
        <v>425028</v>
      </c>
      <c r="K54" s="4">
        <f>SUM(K46:K53)</f>
        <v>9606996</v>
      </c>
      <c r="L54" s="34"/>
      <c r="P54" s="85"/>
      <c r="Q54" s="4" t="s">
        <v>32</v>
      </c>
      <c r="R54" s="7">
        <f>SUM(R46:R53)</f>
        <v>8.5605556929324464E-2</v>
      </c>
      <c r="S54" s="7">
        <f t="shared" ref="S54:Z54" si="56">SUM(S46:S53)</f>
        <v>2.9429979068200466E-4</v>
      </c>
      <c r="T54" s="7">
        <f t="shared" si="56"/>
        <v>0.24344054244372021</v>
      </c>
      <c r="U54" s="7">
        <f t="shared" si="56"/>
        <v>3.2059639764156531E-2</v>
      </c>
      <c r="V54" s="7">
        <f t="shared" si="56"/>
        <v>0.51851513948239225</v>
      </c>
      <c r="W54" s="7">
        <f t="shared" si="56"/>
        <v>7.4778466326704804E-2</v>
      </c>
      <c r="X54" s="7">
        <f t="shared" si="56"/>
        <v>5.0298320535436289E-4</v>
      </c>
      <c r="Y54" s="7">
        <f t="shared" si="56"/>
        <v>4.4215500683630636E-2</v>
      </c>
      <c r="Z54" s="9">
        <f t="shared" si="56"/>
        <v>0.99941212862596529</v>
      </c>
    </row>
    <row r="55" spans="1:48" x14ac:dyDescent="0.35">
      <c r="A55" s="94" t="s">
        <v>35</v>
      </c>
      <c r="B55" s="94"/>
      <c r="C55" s="31">
        <f>C46/C54</f>
        <v>0.89427096498220915</v>
      </c>
      <c r="D55" s="31">
        <f>D47/D54</f>
        <v>0</v>
      </c>
      <c r="E55" s="31">
        <f>E48/E54</f>
        <v>0.12998545366282241</v>
      </c>
      <c r="F55" s="31">
        <f>F49/F54</f>
        <v>0.38524489093965175</v>
      </c>
      <c r="G55" s="31">
        <f>G50/G54</f>
        <v>0.87828127623862351</v>
      </c>
      <c r="H55" s="31">
        <f>H51/H54</f>
        <v>0.48316613778990258</v>
      </c>
      <c r="I55" s="31">
        <f>I52/I54</f>
        <v>0</v>
      </c>
      <c r="J55" s="31">
        <f>J53/J54</f>
        <v>0.99823776315913304</v>
      </c>
      <c r="K55" s="34"/>
      <c r="L55" s="34"/>
    </row>
    <row r="56" spans="1:48" ht="18.5" x14ac:dyDescent="0.45">
      <c r="A56" s="25"/>
      <c r="B56" s="26"/>
      <c r="C56" s="17"/>
      <c r="D56" s="17"/>
      <c r="E56" s="17"/>
      <c r="F56" s="17"/>
      <c r="G56" s="17"/>
      <c r="H56" s="17"/>
      <c r="I56" s="17"/>
      <c r="J56" s="17"/>
      <c r="K56" s="17"/>
      <c r="L56" s="36" t="s">
        <v>37</v>
      </c>
      <c r="M56" s="22">
        <f>(C46+D47+E48+F49+G50+H51+I52+J53)/K54</f>
        <v>0.65660524892484606</v>
      </c>
    </row>
    <row r="57" spans="1:48" ht="21" x14ac:dyDescent="0.5">
      <c r="B57" s="23" t="s">
        <v>41</v>
      </c>
    </row>
  </sheetData>
  <mergeCells count="31">
    <mergeCell ref="AE15:AM15"/>
    <mergeCell ref="AO15:AV15"/>
    <mergeCell ref="AE30:AM30"/>
    <mergeCell ref="AO30:AV30"/>
    <mergeCell ref="AE45:AM45"/>
    <mergeCell ref="AO45:AV45"/>
    <mergeCell ref="A55:B55"/>
    <mergeCell ref="L44:L45"/>
    <mergeCell ref="P14:P15"/>
    <mergeCell ref="Q14:Z14"/>
    <mergeCell ref="P16:P24"/>
    <mergeCell ref="P29:P30"/>
    <mergeCell ref="Q29:Z29"/>
    <mergeCell ref="P31:P39"/>
    <mergeCell ref="P44:P45"/>
    <mergeCell ref="Q44:Z44"/>
    <mergeCell ref="B44:K44"/>
    <mergeCell ref="A44:A45"/>
    <mergeCell ref="A46:A54"/>
    <mergeCell ref="P46:P54"/>
    <mergeCell ref="A1:K1"/>
    <mergeCell ref="L14:L15"/>
    <mergeCell ref="A25:B25"/>
    <mergeCell ref="A40:B40"/>
    <mergeCell ref="L29:L30"/>
    <mergeCell ref="A14:A15"/>
    <mergeCell ref="B14:K14"/>
    <mergeCell ref="A16:A24"/>
    <mergeCell ref="A29:A30"/>
    <mergeCell ref="B29:K29"/>
    <mergeCell ref="A31:A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Komparasi</vt:lpstr>
      <vt:lpstr>Grid</vt:lpstr>
      <vt:lpstr>KOMPARASI GRID</vt:lpstr>
      <vt:lpstr>KOMPARASI Luas</vt:lpstr>
      <vt:lpstr>1999-2009-2013</vt:lpstr>
      <vt:lpstr>1999-2009-2013 (20x20)</vt:lpstr>
      <vt:lpstr>1999-2009-2013 (30x30)</vt:lpstr>
      <vt:lpstr>Sheet3</vt:lpstr>
      <vt:lpstr>2006-2011-2014</vt:lpstr>
      <vt:lpstr>2006-2011-2014 (20x20)</vt:lpstr>
      <vt:lpstr>2006-2011-2014 (30x30)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KEMENTAN</dc:creator>
  <cp:lastModifiedBy>DELL</cp:lastModifiedBy>
  <dcterms:created xsi:type="dcterms:W3CDTF">2015-06-23T06:07:45Z</dcterms:created>
  <dcterms:modified xsi:type="dcterms:W3CDTF">2017-02-25T09:11:56Z</dcterms:modified>
</cp:coreProperties>
</file>